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\Desktop\"/>
    </mc:Choice>
  </mc:AlternateContent>
  <xr:revisionPtr revIDLastSave="0" documentId="13_ncr:1_{ABB225BC-B418-409B-9524-F046434679E2}" xr6:coauthVersionLast="47" xr6:coauthVersionMax="47" xr10:uidLastSave="{00000000-0000-0000-0000-000000000000}"/>
  <bookViews>
    <workbookView xWindow="-120" yWindow="-120" windowWidth="20730" windowHeight="11160" xr2:uid="{7F7BE07A-8810-45B2-BB53-C1F596850530}"/>
  </bookViews>
  <sheets>
    <sheet name="concrete" sheetId="1" r:id="rId1"/>
    <sheet name="Rebars" sheetId="2" r:id="rId2"/>
    <sheet name="Steel" sheetId="4" r:id="rId3"/>
  </sheets>
  <definedNames>
    <definedName name="g" localSheetId="1">Rebars!$O$3</definedName>
    <definedName name="g" localSheetId="2">Steel!$R$3</definedName>
    <definedName name="g">concrete!$N$3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4" l="1"/>
  <c r="O5" i="4"/>
  <c r="N6" i="4"/>
  <c r="O6" i="4"/>
  <c r="N7" i="4"/>
  <c r="O7" i="4"/>
  <c r="N8" i="4"/>
  <c r="O8" i="4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O4" i="4"/>
  <c r="N4" i="4"/>
  <c r="K4" i="2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M4" i="4"/>
  <c r="L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4" i="4"/>
  <c r="E18" i="4"/>
  <c r="H18" i="4" s="1"/>
  <c r="E19" i="4"/>
  <c r="H19" i="4" s="1"/>
  <c r="E20" i="4"/>
  <c r="H20" i="4" s="1"/>
  <c r="E21" i="4"/>
  <c r="H21" i="4" s="1"/>
  <c r="E22" i="4"/>
  <c r="H22" i="4" s="1"/>
  <c r="E23" i="4"/>
  <c r="H23" i="4" s="1"/>
  <c r="E24" i="4"/>
  <c r="H24" i="4" s="1"/>
  <c r="E25" i="4"/>
  <c r="H25" i="4" s="1"/>
  <c r="E26" i="4"/>
  <c r="H26" i="4" s="1"/>
  <c r="E27" i="4"/>
  <c r="H27" i="4" s="1"/>
  <c r="E28" i="4"/>
  <c r="H28" i="4" s="1"/>
  <c r="E29" i="4"/>
  <c r="H29" i="4" s="1"/>
  <c r="E30" i="4"/>
  <c r="H30" i="4" s="1"/>
  <c r="E31" i="4"/>
  <c r="H31" i="4" s="1"/>
  <c r="E5" i="4"/>
  <c r="H5" i="4" s="1"/>
  <c r="E6" i="4"/>
  <c r="H6" i="4" s="1"/>
  <c r="E7" i="4"/>
  <c r="H7" i="4" s="1"/>
  <c r="E8" i="4"/>
  <c r="H8" i="4" s="1"/>
  <c r="E9" i="4"/>
  <c r="H9" i="4" s="1"/>
  <c r="E10" i="4"/>
  <c r="H10" i="4" s="1"/>
  <c r="E11" i="4"/>
  <c r="H11" i="4" s="1"/>
  <c r="E12" i="4"/>
  <c r="H12" i="4" s="1"/>
  <c r="E13" i="4"/>
  <c r="H13" i="4" s="1"/>
  <c r="E14" i="4"/>
  <c r="H14" i="4" s="1"/>
  <c r="E15" i="4"/>
  <c r="H15" i="4" s="1"/>
  <c r="E16" i="4"/>
  <c r="H16" i="4" s="1"/>
  <c r="E17" i="4"/>
  <c r="H17" i="4" s="1"/>
  <c r="E4" i="4"/>
  <c r="H4" i="4" s="1"/>
  <c r="C5" i="4"/>
  <c r="D5" i="4" s="1"/>
  <c r="C6" i="4"/>
  <c r="D6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4" i="4"/>
  <c r="D4" i="4" s="1"/>
  <c r="J5" i="2"/>
  <c r="L5" i="2" s="1"/>
  <c r="J6" i="2"/>
  <c r="L6" i="2" s="1"/>
  <c r="J7" i="2"/>
  <c r="L7" i="2" s="1"/>
  <c r="J8" i="2"/>
  <c r="L8" i="2" s="1"/>
  <c r="J9" i="2"/>
  <c r="L9" i="2" s="1"/>
  <c r="J10" i="2"/>
  <c r="L10" i="2" s="1"/>
  <c r="J11" i="2"/>
  <c r="L11" i="2" s="1"/>
  <c r="J4" i="2"/>
  <c r="L4" i="2" s="1"/>
  <c r="I5" i="2"/>
  <c r="K5" i="2" s="1"/>
  <c r="I6" i="2"/>
  <c r="K6" i="2" s="1"/>
  <c r="I7" i="2"/>
  <c r="K7" i="2" s="1"/>
  <c r="I8" i="2"/>
  <c r="K8" i="2" s="1"/>
  <c r="I9" i="2"/>
  <c r="K9" i="2" s="1"/>
  <c r="I10" i="2"/>
  <c r="K10" i="2" s="1"/>
  <c r="I11" i="2"/>
  <c r="K11" i="2" s="1"/>
  <c r="I4" i="2"/>
  <c r="E5" i="2"/>
  <c r="E6" i="2"/>
  <c r="E7" i="2"/>
  <c r="E8" i="2"/>
  <c r="E9" i="2"/>
  <c r="E10" i="2"/>
  <c r="E11" i="2"/>
  <c r="E4" i="2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4" i="2"/>
  <c r="D4" i="2" s="1"/>
  <c r="H11" i="2"/>
  <c r="H10" i="2"/>
  <c r="H9" i="2"/>
  <c r="H8" i="2"/>
  <c r="H7" i="2"/>
  <c r="H6" i="2"/>
  <c r="H5" i="2"/>
  <c r="H4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C5" i="1"/>
  <c r="D5" i="1" s="1"/>
  <c r="C6" i="1"/>
  <c r="D6" i="1" s="1"/>
  <c r="C7" i="1"/>
  <c r="D7" i="1" s="1"/>
  <c r="C8" i="1"/>
  <c r="D8" i="1" s="1"/>
  <c r="C9" i="1"/>
  <c r="D9" i="1" s="1"/>
  <c r="C10" i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4" i="1"/>
  <c r="D4" i="1" s="1"/>
  <c r="K4" i="1"/>
  <c r="D10" i="1"/>
  <c r="E5" i="1" l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4" i="1"/>
  <c r="H4" i="1" s="1"/>
</calcChain>
</file>

<file path=xl/sharedStrings.xml><?xml version="1.0" encoding="utf-8"?>
<sst xmlns="http://schemas.openxmlformats.org/spreadsheetml/2006/main" count="238" uniqueCount="81">
  <si>
    <t>Material Name</t>
  </si>
  <si>
    <t>Diectional Symmetric Type</t>
  </si>
  <si>
    <t>Weight per Unit Volume</t>
  </si>
  <si>
    <t>Mass per Unit Volume</t>
  </si>
  <si>
    <t>E</t>
  </si>
  <si>
    <t>U</t>
  </si>
  <si>
    <t>A</t>
  </si>
  <si>
    <t>G</t>
  </si>
  <si>
    <t>Grade</t>
  </si>
  <si>
    <t>fc</t>
  </si>
  <si>
    <t>C20</t>
  </si>
  <si>
    <t>C21</t>
  </si>
  <si>
    <t>C25</t>
  </si>
  <si>
    <t>C28</t>
  </si>
  <si>
    <t>C30</t>
  </si>
  <si>
    <t>C32</t>
  </si>
  <si>
    <t>C35</t>
  </si>
  <si>
    <t>C40</t>
  </si>
  <si>
    <t>C45</t>
  </si>
  <si>
    <t>C50</t>
  </si>
  <si>
    <t>C55</t>
  </si>
  <si>
    <t>C60</t>
  </si>
  <si>
    <t>C65</t>
  </si>
  <si>
    <t>C70</t>
  </si>
  <si>
    <t>Isotropic</t>
  </si>
  <si>
    <t>9-3-4-1</t>
  </si>
  <si>
    <t>-----</t>
  </si>
  <si>
    <t>4700*sqrt(fc)</t>
  </si>
  <si>
    <t>Unit</t>
  </si>
  <si>
    <t>Kgfcm</t>
  </si>
  <si>
    <t>N-mm</t>
  </si>
  <si>
    <t>g(cm/s2)</t>
  </si>
  <si>
    <t>9-3-6-1</t>
  </si>
  <si>
    <t>Modulous of Rupture (fr)</t>
  </si>
  <si>
    <t>9-3-5-1</t>
  </si>
  <si>
    <t>9-3-7-1</t>
  </si>
  <si>
    <t>9-3-8-1</t>
  </si>
  <si>
    <t>E/(2*(1+U))</t>
  </si>
  <si>
    <t>S240</t>
  </si>
  <si>
    <t>S340</t>
  </si>
  <si>
    <t>S350</t>
  </si>
  <si>
    <t>S400</t>
  </si>
  <si>
    <t>S420</t>
  </si>
  <si>
    <t>S500</t>
  </si>
  <si>
    <t>S520</t>
  </si>
  <si>
    <t>C500C</t>
  </si>
  <si>
    <t>Uniaxial</t>
  </si>
  <si>
    <t>9-4-2-1</t>
  </si>
  <si>
    <t>----</t>
  </si>
  <si>
    <t>9-4-8-4</t>
  </si>
  <si>
    <t>fy</t>
  </si>
  <si>
    <t>Fu</t>
  </si>
  <si>
    <t>Fue</t>
  </si>
  <si>
    <t>Fy</t>
  </si>
  <si>
    <t>Fye</t>
  </si>
  <si>
    <t>9-4-5-1</t>
  </si>
  <si>
    <t>9-4-8-12</t>
  </si>
  <si>
    <t>fu</t>
  </si>
  <si>
    <t>9-4-5-2</t>
  </si>
  <si>
    <t>1.25*Fy</t>
  </si>
  <si>
    <t>1.25*Fu</t>
  </si>
  <si>
    <t>10-1-4-2</t>
  </si>
  <si>
    <t>---</t>
  </si>
  <si>
    <t>S235</t>
  </si>
  <si>
    <t>S275</t>
  </si>
  <si>
    <t>S355</t>
  </si>
  <si>
    <t>S450</t>
  </si>
  <si>
    <t>S460</t>
  </si>
  <si>
    <t>St34</t>
  </si>
  <si>
    <t>St37</t>
  </si>
  <si>
    <t>St44</t>
  </si>
  <si>
    <t>St50</t>
  </si>
  <si>
    <t>St52</t>
  </si>
  <si>
    <t>tmin</t>
  </si>
  <si>
    <t>tmax</t>
  </si>
  <si>
    <t>مقاطع لوله ای و قوطی</t>
  </si>
  <si>
    <t>مقاطع I و H و ناوادنی، سپری و نبشی</t>
  </si>
  <si>
    <t>مقاطع ساخته شده از ورق و تسمه</t>
  </si>
  <si>
    <t>10-3-2-1-4</t>
  </si>
  <si>
    <t>section</t>
  </si>
  <si>
    <t>Sarve 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</si>
</sst>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00"/>
  </numFmts>
  <fonts count="4" x14ac:knownFonts="1">
    <font>
      <sz val="11"/>
      <color theme="1"/>
      <name val="Calibri"/>
      <family val="2"/>
      <charset val="178"/>
      <scheme val="minor"/>
    </font>
    <font>
      <sz val="12"/>
      <color theme="1"/>
      <name val="Times New Roman"/>
      <family val="1"/>
    </font>
    <font>
      <sz val="8"/>
      <name val="Calibri"/>
      <family val="2"/>
      <charset val="178"/>
      <scheme val="minor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A63C-EA7E-4AD0-9C13-E22C8A5BB5BF}">
  <sheetPr>
    <tabColor rgb="FFFF0000"/>
  </sheetPr>
  <dimension ref="A1:Q17"/>
  <sheetViews>
    <sheetView showGridLines="0" tabSelected="1" workbookViewId="0">
      <selection activeCell="Q1" sqref="Q1:Q1048576"/>
    </sheetView>
  </sheetViews>
  <sheetFormatPr defaultRowHeight="15.75" x14ac:dyDescent="0.25"/>
  <cols>
    <col min="1" max="1" width="10.85546875" style="10" customWidth="1"/>
    <col min="2" max="2" width="14.85546875" style="10" customWidth="1"/>
    <col min="3" max="3" width="18.42578125" style="3" bestFit="1" customWidth="1"/>
    <col min="4" max="4" width="13" style="3" customWidth="1"/>
    <col min="5" max="5" width="13.140625" style="3" bestFit="1" customWidth="1"/>
    <col min="6" max="7" width="9.140625" style="3"/>
    <col min="8" max="8" width="12" style="3" bestFit="1" customWidth="1"/>
    <col min="9" max="10" width="9.140625" style="3"/>
    <col min="11" max="11" width="19.7109375" style="3" bestFit="1" customWidth="1"/>
    <col min="12" max="16" width="9.140625" style="3"/>
    <col min="17" max="17" width="9.140625" style="3" hidden="1" customWidth="1"/>
    <col min="18" max="16384" width="9.140625" style="3"/>
  </cols>
  <sheetData>
    <row r="1" spans="1:17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33</v>
      </c>
    </row>
    <row r="2" spans="1:17" x14ac:dyDescent="0.25">
      <c r="A2" s="4" t="s">
        <v>25</v>
      </c>
      <c r="B2" s="5" t="s">
        <v>26</v>
      </c>
      <c r="C2" s="6" t="s">
        <v>32</v>
      </c>
      <c r="D2" s="6" t="s">
        <v>32</v>
      </c>
      <c r="E2" s="2" t="s">
        <v>32</v>
      </c>
      <c r="F2" s="6" t="s">
        <v>35</v>
      </c>
      <c r="G2" s="6" t="s">
        <v>36</v>
      </c>
      <c r="H2" s="6" t="s">
        <v>37</v>
      </c>
      <c r="I2" s="7" t="s">
        <v>26</v>
      </c>
      <c r="J2" s="4" t="s">
        <v>25</v>
      </c>
      <c r="K2" s="6" t="s">
        <v>34</v>
      </c>
      <c r="M2" s="2" t="s">
        <v>28</v>
      </c>
      <c r="N2" s="2" t="s">
        <v>29</v>
      </c>
      <c r="Q2" s="3" t="s">
        <v>29</v>
      </c>
    </row>
    <row r="3" spans="1:17" x14ac:dyDescent="0.25">
      <c r="A3" s="4"/>
      <c r="B3" s="4"/>
      <c r="C3" s="6"/>
      <c r="D3" s="6"/>
      <c r="E3" s="2" t="s">
        <v>27</v>
      </c>
      <c r="F3" s="6"/>
      <c r="G3" s="6"/>
      <c r="H3" s="6"/>
      <c r="I3" s="6"/>
      <c r="J3" s="4"/>
      <c r="K3" s="6"/>
      <c r="M3" s="2" t="s">
        <v>31</v>
      </c>
      <c r="N3" s="2">
        <v>9.8066499999999994</v>
      </c>
      <c r="Q3" s="3" t="s">
        <v>30</v>
      </c>
    </row>
    <row r="4" spans="1:17" x14ac:dyDescent="0.25">
      <c r="A4" s="1" t="s">
        <v>10</v>
      </c>
      <c r="B4" s="1" t="s">
        <v>24</v>
      </c>
      <c r="C4" s="8">
        <f t="shared" ref="C4:C17" si="0">IF($N$2="Kgfcm",2300*0.000001,2300*g*0.000000001)</f>
        <v>2.3E-3</v>
      </c>
      <c r="D4" s="2">
        <f t="shared" ref="D4:D17" si="1">ROUND(C4/g,3)</f>
        <v>0</v>
      </c>
      <c r="E4" s="2">
        <f t="shared" ref="E4:E17" si="2">IF($N$2="N-mm",ROUND(4700*SQRT(J4),3),ROUND(4700*SQRT(J4)*100/g,3))</f>
        <v>214334.54800000001</v>
      </c>
      <c r="F4" s="2">
        <v>0.2</v>
      </c>
      <c r="G4" s="2">
        <v>1.0000000000000001E-5</v>
      </c>
      <c r="H4" s="2">
        <f>E4/(2*(1+F4))</f>
        <v>89306.061666666676</v>
      </c>
      <c r="I4" s="1" t="str">
        <f>A4</f>
        <v>C20</v>
      </c>
      <c r="J4" s="2">
        <v>20</v>
      </c>
      <c r="K4" s="2">
        <f t="shared" ref="K4:K17" si="3">IF($N$2="N-mm",ROUND(0.62*SQRT(J4),3),ROUND(0.62*SQRT(J4)*100/g,3))</f>
        <v>28.274000000000001</v>
      </c>
    </row>
    <row r="5" spans="1:17" x14ac:dyDescent="0.25">
      <c r="A5" s="1" t="s">
        <v>11</v>
      </c>
      <c r="B5" s="1" t="s">
        <v>24</v>
      </c>
      <c r="C5" s="8">
        <f t="shared" si="0"/>
        <v>2.3E-3</v>
      </c>
      <c r="D5" s="2">
        <f t="shared" si="1"/>
        <v>0</v>
      </c>
      <c r="E5" s="2">
        <f t="shared" si="2"/>
        <v>219627.55600000001</v>
      </c>
      <c r="F5" s="2">
        <v>0.2</v>
      </c>
      <c r="G5" s="2">
        <v>1.0000000000000001E-5</v>
      </c>
      <c r="H5" s="2">
        <f t="shared" ref="H5:H17" si="4">E5/(2*(1+F5))</f>
        <v>91511.481666666674</v>
      </c>
      <c r="I5" s="1" t="str">
        <f t="shared" ref="I5:I17" si="5">A5</f>
        <v>C21</v>
      </c>
      <c r="J5" s="2">
        <v>21</v>
      </c>
      <c r="K5" s="2">
        <f t="shared" si="3"/>
        <v>28.972000000000001</v>
      </c>
      <c r="M5" s="9" t="s">
        <v>80</v>
      </c>
      <c r="N5" s="9"/>
    </row>
    <row r="6" spans="1:17" x14ac:dyDescent="0.25">
      <c r="A6" s="1" t="s">
        <v>12</v>
      </c>
      <c r="B6" s="1" t="s">
        <v>24</v>
      </c>
      <c r="C6" s="8">
        <f t="shared" si="0"/>
        <v>2.3E-3</v>
      </c>
      <c r="D6" s="2">
        <f t="shared" si="1"/>
        <v>0</v>
      </c>
      <c r="E6" s="2">
        <f t="shared" si="2"/>
        <v>239633.31</v>
      </c>
      <c r="F6" s="2">
        <v>0.2</v>
      </c>
      <c r="G6" s="2">
        <v>1.0000000000000001E-5</v>
      </c>
      <c r="H6" s="2">
        <f t="shared" si="4"/>
        <v>99847.212500000009</v>
      </c>
      <c r="I6" s="1" t="str">
        <f t="shared" si="5"/>
        <v>C25</v>
      </c>
      <c r="J6" s="2">
        <v>25</v>
      </c>
      <c r="K6" s="2">
        <f t="shared" si="3"/>
        <v>31.611000000000001</v>
      </c>
      <c r="M6" s="9"/>
      <c r="N6" s="9"/>
    </row>
    <row r="7" spans="1:17" x14ac:dyDescent="0.25">
      <c r="A7" s="1" t="s">
        <v>13</v>
      </c>
      <c r="B7" s="1" t="s">
        <v>24</v>
      </c>
      <c r="C7" s="8">
        <f t="shared" si="0"/>
        <v>2.3E-3</v>
      </c>
      <c r="D7" s="2">
        <f t="shared" si="1"/>
        <v>0</v>
      </c>
      <c r="E7" s="2">
        <f t="shared" si="2"/>
        <v>253604.05799999999</v>
      </c>
      <c r="F7" s="2">
        <v>0.2</v>
      </c>
      <c r="G7" s="2">
        <v>1.0000000000000001E-5</v>
      </c>
      <c r="H7" s="2">
        <f t="shared" si="4"/>
        <v>105668.3575</v>
      </c>
      <c r="I7" s="1" t="str">
        <f t="shared" si="5"/>
        <v>C28</v>
      </c>
      <c r="J7" s="2">
        <v>28</v>
      </c>
      <c r="K7" s="2">
        <f t="shared" si="3"/>
        <v>33.454000000000001</v>
      </c>
      <c r="M7" s="9"/>
      <c r="N7" s="9"/>
    </row>
    <row r="8" spans="1:17" x14ac:dyDescent="0.25">
      <c r="A8" s="1" t="s">
        <v>14</v>
      </c>
      <c r="B8" s="1" t="s">
        <v>24</v>
      </c>
      <c r="C8" s="8">
        <f t="shared" si="0"/>
        <v>2.3E-3</v>
      </c>
      <c r="D8" s="2">
        <f t="shared" si="1"/>
        <v>0</v>
      </c>
      <c r="E8" s="2">
        <f t="shared" si="2"/>
        <v>262505.13900000002</v>
      </c>
      <c r="F8" s="2">
        <v>0.2</v>
      </c>
      <c r="G8" s="2">
        <v>1.0000000000000001E-5</v>
      </c>
      <c r="H8" s="2">
        <f t="shared" si="4"/>
        <v>109377.14125000002</v>
      </c>
      <c r="I8" s="1" t="str">
        <f t="shared" si="5"/>
        <v>C30</v>
      </c>
      <c r="J8" s="2">
        <v>30</v>
      </c>
      <c r="K8" s="2">
        <f t="shared" si="3"/>
        <v>34.628</v>
      </c>
      <c r="M8" s="9"/>
      <c r="N8" s="9"/>
    </row>
    <row r="9" spans="1:17" x14ac:dyDescent="0.25">
      <c r="A9" s="1" t="s">
        <v>15</v>
      </c>
      <c r="B9" s="1" t="s">
        <v>24</v>
      </c>
      <c r="C9" s="8">
        <f t="shared" si="0"/>
        <v>2.3E-3</v>
      </c>
      <c r="D9" s="2">
        <f t="shared" si="1"/>
        <v>0</v>
      </c>
      <c r="E9" s="2">
        <f t="shared" si="2"/>
        <v>271114.14199999999</v>
      </c>
      <c r="F9" s="2">
        <v>0.2</v>
      </c>
      <c r="G9" s="2">
        <v>1.0000000000000001E-5</v>
      </c>
      <c r="H9" s="2">
        <f t="shared" si="4"/>
        <v>112964.22583333333</v>
      </c>
      <c r="I9" s="1" t="str">
        <f t="shared" si="5"/>
        <v>C32</v>
      </c>
      <c r="J9" s="2">
        <v>32</v>
      </c>
      <c r="K9" s="2">
        <f t="shared" si="3"/>
        <v>35.764000000000003</v>
      </c>
    </row>
    <row r="10" spans="1:17" x14ac:dyDescent="0.25">
      <c r="A10" s="1" t="s">
        <v>16</v>
      </c>
      <c r="B10" s="1" t="s">
        <v>24</v>
      </c>
      <c r="C10" s="8">
        <f t="shared" si="0"/>
        <v>2.3E-3</v>
      </c>
      <c r="D10" s="2">
        <f t="shared" si="1"/>
        <v>0</v>
      </c>
      <c r="E10" s="2">
        <f t="shared" si="2"/>
        <v>283537.95600000001</v>
      </c>
      <c r="F10" s="2">
        <v>0.2</v>
      </c>
      <c r="G10" s="2">
        <v>1.0000000000000001E-5</v>
      </c>
      <c r="H10" s="2">
        <f t="shared" si="4"/>
        <v>118140.815</v>
      </c>
      <c r="I10" s="1" t="str">
        <f t="shared" si="5"/>
        <v>C35</v>
      </c>
      <c r="J10" s="2">
        <v>35</v>
      </c>
      <c r="K10" s="2">
        <f t="shared" si="3"/>
        <v>37.402999999999999</v>
      </c>
    </row>
    <row r="11" spans="1:17" x14ac:dyDescent="0.25">
      <c r="A11" s="1" t="s">
        <v>17</v>
      </c>
      <c r="B11" s="1" t="s">
        <v>24</v>
      </c>
      <c r="C11" s="8">
        <f t="shared" si="0"/>
        <v>2.3E-3</v>
      </c>
      <c r="D11" s="2">
        <f t="shared" si="1"/>
        <v>0</v>
      </c>
      <c r="E11" s="2">
        <f t="shared" si="2"/>
        <v>303114.82500000001</v>
      </c>
      <c r="F11" s="2">
        <v>0.2</v>
      </c>
      <c r="G11" s="2">
        <v>1.0000000000000001E-5</v>
      </c>
      <c r="H11" s="2">
        <f t="shared" si="4"/>
        <v>126297.84375000001</v>
      </c>
      <c r="I11" s="1" t="str">
        <f t="shared" si="5"/>
        <v>C40</v>
      </c>
      <c r="J11" s="2">
        <v>40</v>
      </c>
      <c r="K11" s="2">
        <f t="shared" si="3"/>
        <v>39.984999999999999</v>
      </c>
    </row>
    <row r="12" spans="1:17" x14ac:dyDescent="0.25">
      <c r="A12" s="1" t="s">
        <v>18</v>
      </c>
      <c r="B12" s="1" t="s">
        <v>24</v>
      </c>
      <c r="C12" s="8">
        <f t="shared" si="0"/>
        <v>2.3E-3</v>
      </c>
      <c r="D12" s="2">
        <f t="shared" si="1"/>
        <v>0</v>
      </c>
      <c r="E12" s="2">
        <f t="shared" si="2"/>
        <v>321501.82299999997</v>
      </c>
      <c r="F12" s="2">
        <v>0.2</v>
      </c>
      <c r="G12" s="2">
        <v>1.0000000000000001E-5</v>
      </c>
      <c r="H12" s="2">
        <f t="shared" si="4"/>
        <v>133959.09291666668</v>
      </c>
      <c r="I12" s="1" t="str">
        <f t="shared" si="5"/>
        <v>C45</v>
      </c>
      <c r="J12" s="2">
        <v>45</v>
      </c>
      <c r="K12" s="2">
        <f t="shared" si="3"/>
        <v>42.411000000000001</v>
      </c>
    </row>
    <row r="13" spans="1:17" x14ac:dyDescent="0.25">
      <c r="A13" s="1" t="s">
        <v>19</v>
      </c>
      <c r="B13" s="1" t="s">
        <v>24</v>
      </c>
      <c r="C13" s="8">
        <f t="shared" si="0"/>
        <v>2.3E-3</v>
      </c>
      <c r="D13" s="2">
        <f t="shared" si="1"/>
        <v>0</v>
      </c>
      <c r="E13" s="2">
        <f t="shared" si="2"/>
        <v>338892.67700000003</v>
      </c>
      <c r="F13" s="2">
        <v>0.2</v>
      </c>
      <c r="G13" s="2">
        <v>1.0000000000000001E-5</v>
      </c>
      <c r="H13" s="2">
        <f t="shared" si="4"/>
        <v>141205.28208333335</v>
      </c>
      <c r="I13" s="1" t="str">
        <f t="shared" si="5"/>
        <v>C50</v>
      </c>
      <c r="J13" s="2">
        <v>50</v>
      </c>
      <c r="K13" s="2">
        <f t="shared" si="3"/>
        <v>44.704999999999998</v>
      </c>
    </row>
    <row r="14" spans="1:17" x14ac:dyDescent="0.25">
      <c r="A14" s="1" t="s">
        <v>20</v>
      </c>
      <c r="B14" s="1" t="s">
        <v>24</v>
      </c>
      <c r="C14" s="8">
        <f t="shared" si="0"/>
        <v>2.3E-3</v>
      </c>
      <c r="D14" s="2">
        <f t="shared" si="1"/>
        <v>0</v>
      </c>
      <c r="E14" s="2">
        <f t="shared" si="2"/>
        <v>355433.63799999998</v>
      </c>
      <c r="F14" s="2">
        <v>0.2</v>
      </c>
      <c r="G14" s="2">
        <v>1.0000000000000001E-5</v>
      </c>
      <c r="H14" s="2">
        <f t="shared" si="4"/>
        <v>148097.34916666665</v>
      </c>
      <c r="I14" s="1" t="str">
        <f t="shared" si="5"/>
        <v>C55</v>
      </c>
      <c r="J14" s="2">
        <v>55</v>
      </c>
      <c r="K14" s="2">
        <f t="shared" si="3"/>
        <v>46.887</v>
      </c>
    </row>
    <row r="15" spans="1:17" x14ac:dyDescent="0.25">
      <c r="A15" s="1" t="s">
        <v>21</v>
      </c>
      <c r="B15" s="1" t="s">
        <v>24</v>
      </c>
      <c r="C15" s="8">
        <f t="shared" si="0"/>
        <v>2.3E-3</v>
      </c>
      <c r="D15" s="2">
        <f t="shared" si="1"/>
        <v>0</v>
      </c>
      <c r="E15" s="2">
        <f t="shared" si="2"/>
        <v>371238.32799999998</v>
      </c>
      <c r="F15" s="2">
        <v>0.2</v>
      </c>
      <c r="G15" s="2">
        <v>1.0000000000000001E-5</v>
      </c>
      <c r="H15" s="2">
        <f t="shared" si="4"/>
        <v>154682.63666666666</v>
      </c>
      <c r="I15" s="1" t="str">
        <f t="shared" si="5"/>
        <v>C60</v>
      </c>
      <c r="J15" s="2">
        <v>60</v>
      </c>
      <c r="K15" s="2">
        <f t="shared" si="3"/>
        <v>48.972000000000001</v>
      </c>
    </row>
    <row r="16" spans="1:17" x14ac:dyDescent="0.25">
      <c r="A16" s="1" t="s">
        <v>22</v>
      </c>
      <c r="B16" s="1" t="s">
        <v>24</v>
      </c>
      <c r="C16" s="8">
        <f t="shared" si="0"/>
        <v>2.3E-3</v>
      </c>
      <c r="D16" s="2">
        <f t="shared" si="1"/>
        <v>0</v>
      </c>
      <c r="E16" s="2">
        <f t="shared" si="2"/>
        <v>386397.10200000001</v>
      </c>
      <c r="F16" s="2">
        <v>0.2</v>
      </c>
      <c r="G16" s="2">
        <v>1.0000000000000001E-5</v>
      </c>
      <c r="H16" s="2">
        <f t="shared" si="4"/>
        <v>160998.79250000001</v>
      </c>
      <c r="I16" s="1" t="str">
        <f t="shared" si="5"/>
        <v>C65</v>
      </c>
      <c r="J16" s="2">
        <v>65</v>
      </c>
      <c r="K16" s="2">
        <f t="shared" si="3"/>
        <v>50.972000000000001</v>
      </c>
    </row>
    <row r="17" spans="1:11" x14ac:dyDescent="0.25">
      <c r="A17" s="1" t="s">
        <v>23</v>
      </c>
      <c r="B17" s="1" t="s">
        <v>24</v>
      </c>
      <c r="C17" s="8">
        <f t="shared" si="0"/>
        <v>2.3E-3</v>
      </c>
      <c r="D17" s="2">
        <f t="shared" si="1"/>
        <v>0</v>
      </c>
      <c r="E17" s="2">
        <f t="shared" si="2"/>
        <v>400983.223</v>
      </c>
      <c r="F17" s="2">
        <v>0.2</v>
      </c>
      <c r="G17" s="2">
        <v>1.0000000000000001E-5</v>
      </c>
      <c r="H17" s="2">
        <f t="shared" si="4"/>
        <v>167076.34291666668</v>
      </c>
      <c r="I17" s="1" t="str">
        <f t="shared" si="5"/>
        <v>C70</v>
      </c>
      <c r="J17" s="2">
        <v>70</v>
      </c>
      <c r="K17" s="2">
        <f t="shared" si="3"/>
        <v>52.896000000000001</v>
      </c>
    </row>
  </sheetData>
  <mergeCells count="11">
    <mergeCell ref="M5:N8"/>
    <mergeCell ref="A2:A3"/>
    <mergeCell ref="B2:B3"/>
    <mergeCell ref="C2:C3"/>
    <mergeCell ref="D2:D3"/>
    <mergeCell ref="K2:K3"/>
    <mergeCell ref="J2:J3"/>
    <mergeCell ref="F2:F3"/>
    <mergeCell ref="G2:G3"/>
    <mergeCell ref="H2:H3"/>
    <mergeCell ref="I2:I3"/>
  </mergeCells>
  <phoneticPr fontId="2" type="noConversion"/>
  <dataValidations count="1">
    <dataValidation type="list" allowBlank="1" showInputMessage="1" showErrorMessage="1" sqref="N2" xr:uid="{2D5C2508-FC4F-4123-9B7D-D3686A421639}">
      <formula1>$Q$2:$Q$3</formula1>
    </dataValidation>
  </dataValidations>
  <pageMargins left="0.7" right="0.7" top="0.75" bottom="0.75" header="0.3" footer="0.3"/>
  <pageSetup paperSize="9" orientation="portrait" copies="0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3397-1660-4253-B1D3-6F001A0BA7B5}">
  <sheetPr>
    <tabColor rgb="FF00B050"/>
  </sheetPr>
  <dimension ref="A1:T11"/>
  <sheetViews>
    <sheetView showGridLines="0" workbookViewId="0">
      <selection activeCell="H10" sqref="H10"/>
    </sheetView>
  </sheetViews>
  <sheetFormatPr defaultRowHeight="15.75" x14ac:dyDescent="0.25"/>
  <cols>
    <col min="1" max="1" width="10.85546875" style="10" customWidth="1"/>
    <col min="2" max="2" width="14.85546875" style="10" customWidth="1"/>
    <col min="3" max="3" width="18.42578125" style="3" bestFit="1" customWidth="1"/>
    <col min="4" max="5" width="13.140625" style="3" bestFit="1" customWidth="1"/>
    <col min="6" max="6" width="9.140625" style="3"/>
    <col min="7" max="7" width="10.140625" style="3" bestFit="1" customWidth="1"/>
    <col min="8" max="8" width="9.140625" style="3"/>
    <col min="9" max="9" width="11.28515625" style="3" bestFit="1" customWidth="1"/>
    <col min="10" max="10" width="8.140625" style="3" bestFit="1" customWidth="1"/>
    <col min="11" max="12" width="8.42578125" style="3" bestFit="1" customWidth="1"/>
    <col min="13" max="17" width="9.140625" style="3"/>
    <col min="18" max="18" width="9.140625" style="3" hidden="1" customWidth="1"/>
    <col min="19" max="20" width="0" style="3" hidden="1" customWidth="1"/>
    <col min="21" max="16384" width="9.140625" style="3"/>
  </cols>
  <sheetData>
    <row r="1" spans="1:20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53</v>
      </c>
      <c r="J1" s="1" t="s">
        <v>51</v>
      </c>
      <c r="K1" s="1" t="s">
        <v>54</v>
      </c>
      <c r="L1" s="1" t="s">
        <v>52</v>
      </c>
    </row>
    <row r="2" spans="1:20" x14ac:dyDescent="0.25">
      <c r="A2" s="4" t="s">
        <v>47</v>
      </c>
      <c r="B2" s="5" t="s">
        <v>26</v>
      </c>
      <c r="C2" s="7" t="s">
        <v>48</v>
      </c>
      <c r="D2" s="7" t="s">
        <v>48</v>
      </c>
      <c r="E2" s="6" t="s">
        <v>49</v>
      </c>
      <c r="F2" s="6" t="s">
        <v>61</v>
      </c>
      <c r="G2" s="6" t="s">
        <v>56</v>
      </c>
      <c r="H2" s="7" t="s">
        <v>26</v>
      </c>
      <c r="I2" s="4" t="s">
        <v>55</v>
      </c>
      <c r="J2" s="6" t="s">
        <v>55</v>
      </c>
      <c r="K2" s="11" t="s">
        <v>58</v>
      </c>
      <c r="L2" s="11" t="s">
        <v>58</v>
      </c>
      <c r="N2" s="2" t="s">
        <v>28</v>
      </c>
      <c r="O2" s="2" t="s">
        <v>30</v>
      </c>
      <c r="R2" s="3" t="s">
        <v>29</v>
      </c>
    </row>
    <row r="3" spans="1:20" x14ac:dyDescent="0.25">
      <c r="A3" s="4"/>
      <c r="B3" s="4"/>
      <c r="C3" s="6"/>
      <c r="D3" s="6"/>
      <c r="E3" s="6"/>
      <c r="F3" s="6"/>
      <c r="G3" s="6"/>
      <c r="H3" s="6"/>
      <c r="I3" s="4"/>
      <c r="J3" s="6"/>
      <c r="K3" s="11" t="s">
        <v>59</v>
      </c>
      <c r="L3" s="11" t="s">
        <v>60</v>
      </c>
      <c r="N3" s="2" t="s">
        <v>31</v>
      </c>
      <c r="O3" s="2">
        <v>9.8066499999999994</v>
      </c>
      <c r="R3" s="3" t="s">
        <v>30</v>
      </c>
      <c r="S3" s="3" t="s">
        <v>50</v>
      </c>
      <c r="T3" s="3" t="s">
        <v>57</v>
      </c>
    </row>
    <row r="4" spans="1:20" x14ac:dyDescent="0.25">
      <c r="A4" s="1" t="s">
        <v>38</v>
      </c>
      <c r="B4" s="1" t="s">
        <v>46</v>
      </c>
      <c r="C4" s="8">
        <f t="shared" ref="C4:C11" si="0">IF($O$2="Kgfcm",7850*0.000001,7850*g*0.000000001)</f>
        <v>7.6982202500000007E-5</v>
      </c>
      <c r="D4" s="12">
        <f t="shared" ref="D4:D11" si="1">ROUND(C4/g,10)</f>
        <v>7.8499999999999994E-6</v>
      </c>
      <c r="E4" s="2">
        <f t="shared" ref="E4:E11" si="2">IF($O$2="N-mm",200000,ROUND(200000*100/g,3))</f>
        <v>200000</v>
      </c>
      <c r="F4" s="2">
        <v>0.3</v>
      </c>
      <c r="G4" s="2">
        <v>1.2E-5</v>
      </c>
      <c r="H4" s="1" t="str">
        <f t="shared" ref="H4:H11" si="3">A4</f>
        <v>S240</v>
      </c>
      <c r="I4" s="2">
        <f t="shared" ref="I4:J11" si="4">IF($O$2="N-mm",S4,ROUND(S4*100/g,3))</f>
        <v>240</v>
      </c>
      <c r="J4" s="2">
        <f t="shared" si="4"/>
        <v>360</v>
      </c>
      <c r="K4" s="2">
        <f>1.25*I4</f>
        <v>300</v>
      </c>
      <c r="L4" s="2">
        <f>1.25*J4</f>
        <v>450</v>
      </c>
      <c r="R4" s="1" t="s">
        <v>38</v>
      </c>
      <c r="S4" s="3">
        <v>240</v>
      </c>
      <c r="T4" s="3">
        <v>360</v>
      </c>
    </row>
    <row r="5" spans="1:20" x14ac:dyDescent="0.25">
      <c r="A5" s="1" t="s">
        <v>39</v>
      </c>
      <c r="B5" s="1" t="s">
        <v>46</v>
      </c>
      <c r="C5" s="8">
        <f t="shared" si="0"/>
        <v>7.6982202500000007E-5</v>
      </c>
      <c r="D5" s="12">
        <f t="shared" si="1"/>
        <v>7.8499999999999994E-6</v>
      </c>
      <c r="E5" s="2">
        <f t="shared" si="2"/>
        <v>200000</v>
      </c>
      <c r="F5" s="2">
        <v>0.3</v>
      </c>
      <c r="G5" s="2">
        <v>1.2E-5</v>
      </c>
      <c r="H5" s="1" t="str">
        <f t="shared" si="3"/>
        <v>S340</v>
      </c>
      <c r="I5" s="2">
        <f t="shared" si="4"/>
        <v>340</v>
      </c>
      <c r="J5" s="2">
        <f t="shared" si="4"/>
        <v>500</v>
      </c>
      <c r="K5" s="2">
        <f t="shared" ref="K5:K11" si="5">1.25*I5</f>
        <v>425</v>
      </c>
      <c r="L5" s="2">
        <f t="shared" ref="L5:L11" si="6">1.25*J5</f>
        <v>625</v>
      </c>
      <c r="N5" s="9" t="s">
        <v>80</v>
      </c>
      <c r="O5" s="9"/>
      <c r="R5" s="1" t="s">
        <v>39</v>
      </c>
      <c r="S5" s="3">
        <v>340</v>
      </c>
      <c r="T5" s="3">
        <v>500</v>
      </c>
    </row>
    <row r="6" spans="1:20" x14ac:dyDescent="0.25">
      <c r="A6" s="1" t="s">
        <v>40</v>
      </c>
      <c r="B6" s="1" t="s">
        <v>46</v>
      </c>
      <c r="C6" s="8">
        <f t="shared" si="0"/>
        <v>7.6982202500000007E-5</v>
      </c>
      <c r="D6" s="12">
        <f t="shared" si="1"/>
        <v>7.8499999999999994E-6</v>
      </c>
      <c r="E6" s="2">
        <f t="shared" si="2"/>
        <v>200000</v>
      </c>
      <c r="F6" s="2">
        <v>0.3</v>
      </c>
      <c r="G6" s="2">
        <v>1.2E-5</v>
      </c>
      <c r="H6" s="1" t="str">
        <f t="shared" si="3"/>
        <v>S350</v>
      </c>
      <c r="I6" s="2">
        <f t="shared" si="4"/>
        <v>350</v>
      </c>
      <c r="J6" s="2">
        <f t="shared" si="4"/>
        <v>500</v>
      </c>
      <c r="K6" s="2">
        <f t="shared" si="5"/>
        <v>437.5</v>
      </c>
      <c r="L6" s="2">
        <f t="shared" si="6"/>
        <v>625</v>
      </c>
      <c r="N6" s="9"/>
      <c r="O6" s="9"/>
      <c r="R6" s="1" t="s">
        <v>40</v>
      </c>
      <c r="S6" s="3">
        <v>350</v>
      </c>
      <c r="T6" s="3">
        <v>500</v>
      </c>
    </row>
    <row r="7" spans="1:20" x14ac:dyDescent="0.25">
      <c r="A7" s="1" t="s">
        <v>41</v>
      </c>
      <c r="B7" s="1" t="s">
        <v>46</v>
      </c>
      <c r="C7" s="8">
        <f t="shared" si="0"/>
        <v>7.6982202500000007E-5</v>
      </c>
      <c r="D7" s="12">
        <f t="shared" si="1"/>
        <v>7.8499999999999994E-6</v>
      </c>
      <c r="E7" s="2">
        <f t="shared" si="2"/>
        <v>200000</v>
      </c>
      <c r="F7" s="2">
        <v>0.3</v>
      </c>
      <c r="G7" s="2">
        <v>1.2E-5</v>
      </c>
      <c r="H7" s="1" t="str">
        <f t="shared" si="3"/>
        <v>S400</v>
      </c>
      <c r="I7" s="2">
        <f t="shared" si="4"/>
        <v>400</v>
      </c>
      <c r="J7" s="2">
        <f t="shared" si="4"/>
        <v>600</v>
      </c>
      <c r="K7" s="2">
        <f t="shared" si="5"/>
        <v>500</v>
      </c>
      <c r="L7" s="2">
        <f t="shared" si="6"/>
        <v>750</v>
      </c>
      <c r="N7" s="9"/>
      <c r="O7" s="9"/>
      <c r="R7" s="1" t="s">
        <v>41</v>
      </c>
      <c r="S7" s="3">
        <v>400</v>
      </c>
      <c r="T7" s="3">
        <v>600</v>
      </c>
    </row>
    <row r="8" spans="1:20" x14ac:dyDescent="0.25">
      <c r="A8" s="1" t="s">
        <v>42</v>
      </c>
      <c r="B8" s="1" t="s">
        <v>46</v>
      </c>
      <c r="C8" s="8">
        <f t="shared" si="0"/>
        <v>7.6982202500000007E-5</v>
      </c>
      <c r="D8" s="12">
        <f t="shared" si="1"/>
        <v>7.8499999999999994E-6</v>
      </c>
      <c r="E8" s="2">
        <f t="shared" si="2"/>
        <v>200000</v>
      </c>
      <c r="F8" s="2">
        <v>0.3</v>
      </c>
      <c r="G8" s="2">
        <v>1.2E-5</v>
      </c>
      <c r="H8" s="1" t="str">
        <f t="shared" si="3"/>
        <v>S420</v>
      </c>
      <c r="I8" s="2">
        <f t="shared" si="4"/>
        <v>420</v>
      </c>
      <c r="J8" s="2">
        <f t="shared" si="4"/>
        <v>600</v>
      </c>
      <c r="K8" s="2">
        <f t="shared" si="5"/>
        <v>525</v>
      </c>
      <c r="L8" s="2">
        <f t="shared" si="6"/>
        <v>750</v>
      </c>
      <c r="N8" s="9"/>
      <c r="O8" s="9"/>
      <c r="R8" s="1" t="s">
        <v>42</v>
      </c>
      <c r="S8" s="3">
        <v>420</v>
      </c>
      <c r="T8" s="3">
        <v>600</v>
      </c>
    </row>
    <row r="9" spans="1:20" x14ac:dyDescent="0.25">
      <c r="A9" s="1" t="s">
        <v>43</v>
      </c>
      <c r="B9" s="1" t="s">
        <v>46</v>
      </c>
      <c r="C9" s="8">
        <f t="shared" si="0"/>
        <v>7.6982202500000007E-5</v>
      </c>
      <c r="D9" s="12">
        <f t="shared" si="1"/>
        <v>7.8499999999999994E-6</v>
      </c>
      <c r="E9" s="2">
        <f t="shared" si="2"/>
        <v>200000</v>
      </c>
      <c r="F9" s="2">
        <v>0.3</v>
      </c>
      <c r="G9" s="2">
        <v>1.2E-5</v>
      </c>
      <c r="H9" s="1" t="str">
        <f t="shared" si="3"/>
        <v>S500</v>
      </c>
      <c r="I9" s="2">
        <f t="shared" si="4"/>
        <v>500</v>
      </c>
      <c r="J9" s="2">
        <f t="shared" si="4"/>
        <v>650</v>
      </c>
      <c r="K9" s="2">
        <f t="shared" si="5"/>
        <v>625</v>
      </c>
      <c r="L9" s="2">
        <f t="shared" si="6"/>
        <v>812.5</v>
      </c>
      <c r="R9" s="1" t="s">
        <v>43</v>
      </c>
      <c r="S9" s="3">
        <v>500</v>
      </c>
      <c r="T9" s="3">
        <v>650</v>
      </c>
    </row>
    <row r="10" spans="1:20" x14ac:dyDescent="0.25">
      <c r="A10" s="1" t="s">
        <v>44</v>
      </c>
      <c r="B10" s="1" t="s">
        <v>46</v>
      </c>
      <c r="C10" s="8">
        <f t="shared" si="0"/>
        <v>7.6982202500000007E-5</v>
      </c>
      <c r="D10" s="12">
        <f t="shared" si="1"/>
        <v>7.8499999999999994E-6</v>
      </c>
      <c r="E10" s="2">
        <f t="shared" si="2"/>
        <v>200000</v>
      </c>
      <c r="F10" s="2">
        <v>0.3</v>
      </c>
      <c r="G10" s="2">
        <v>1.2E-5</v>
      </c>
      <c r="H10" s="1" t="str">
        <f t="shared" si="3"/>
        <v>S520</v>
      </c>
      <c r="I10" s="2">
        <f t="shared" si="4"/>
        <v>520</v>
      </c>
      <c r="J10" s="2">
        <f t="shared" si="4"/>
        <v>550</v>
      </c>
      <c r="K10" s="2">
        <f t="shared" si="5"/>
        <v>650</v>
      </c>
      <c r="L10" s="2">
        <f t="shared" si="6"/>
        <v>687.5</v>
      </c>
      <c r="R10" s="1" t="s">
        <v>44</v>
      </c>
      <c r="S10" s="3">
        <v>520</v>
      </c>
      <c r="T10" s="3">
        <v>550</v>
      </c>
    </row>
    <row r="11" spans="1:20" x14ac:dyDescent="0.25">
      <c r="A11" s="1" t="s">
        <v>45</v>
      </c>
      <c r="B11" s="1" t="s">
        <v>46</v>
      </c>
      <c r="C11" s="8">
        <f t="shared" si="0"/>
        <v>7.6982202500000007E-5</v>
      </c>
      <c r="D11" s="12">
        <f t="shared" si="1"/>
        <v>7.8499999999999994E-6</v>
      </c>
      <c r="E11" s="2">
        <f t="shared" si="2"/>
        <v>200000</v>
      </c>
      <c r="F11" s="2">
        <v>0.3</v>
      </c>
      <c r="G11" s="2">
        <v>1.2E-5</v>
      </c>
      <c r="H11" s="1" t="str">
        <f t="shared" si="3"/>
        <v>C500C</v>
      </c>
      <c r="I11" s="2">
        <f t="shared" si="4"/>
        <v>500</v>
      </c>
      <c r="J11" s="2">
        <f t="shared" si="4"/>
        <v>690</v>
      </c>
      <c r="K11" s="2">
        <f t="shared" si="5"/>
        <v>625</v>
      </c>
      <c r="L11" s="2">
        <f t="shared" si="6"/>
        <v>862.5</v>
      </c>
      <c r="R11" s="1" t="s">
        <v>45</v>
      </c>
      <c r="S11" s="3">
        <v>500</v>
      </c>
      <c r="T11" s="3">
        <v>690</v>
      </c>
    </row>
  </sheetData>
  <mergeCells count="11">
    <mergeCell ref="A2:A3"/>
    <mergeCell ref="B2:B3"/>
    <mergeCell ref="C2:C3"/>
    <mergeCell ref="D2:D3"/>
    <mergeCell ref="F2:F3"/>
    <mergeCell ref="N5:O8"/>
    <mergeCell ref="H2:H3"/>
    <mergeCell ref="I2:I3"/>
    <mergeCell ref="J2:J3"/>
    <mergeCell ref="E2:E3"/>
    <mergeCell ref="G2:G3"/>
  </mergeCells>
  <phoneticPr fontId="2" type="noConversion"/>
  <dataValidations disablePrompts="1" count="1">
    <dataValidation type="list" allowBlank="1" showInputMessage="1" showErrorMessage="1" sqref="O2" xr:uid="{18F3F848-DE39-461B-9A1D-56856780B853}">
      <formula1>$R$2:$R$3</formula1>
    </dataValidation>
  </dataValidations>
  <pageMargins left="0.7" right="0.7" top="0.75" bottom="0.75" header="0.3" footer="0.3"/>
  <pageSetup paperSize="9" orientation="portrait" copies="0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5DC8-268B-4657-8ACF-EF2406C813D2}">
  <sheetPr>
    <tabColor rgb="FFFFFF00"/>
  </sheetPr>
  <dimension ref="A1:AB31"/>
  <sheetViews>
    <sheetView showGridLines="0" workbookViewId="0">
      <selection activeCell="B4" sqref="B4"/>
    </sheetView>
  </sheetViews>
  <sheetFormatPr defaultRowHeight="15.75" x14ac:dyDescent="0.25"/>
  <cols>
    <col min="1" max="1" width="10.85546875" style="10" customWidth="1"/>
    <col min="2" max="2" width="14.85546875" style="10" customWidth="1"/>
    <col min="3" max="3" width="18.42578125" style="3" bestFit="1" customWidth="1"/>
    <col min="4" max="4" width="13" style="3" customWidth="1"/>
    <col min="5" max="5" width="13.140625" style="3" bestFit="1" customWidth="1"/>
    <col min="6" max="6" width="9.140625" style="3"/>
    <col min="7" max="7" width="10.140625" style="3" bestFit="1" customWidth="1"/>
    <col min="8" max="8" width="12" style="3" bestFit="1" customWidth="1"/>
    <col min="9" max="11" width="9.140625" style="3"/>
    <col min="12" max="13" width="9.28515625" style="3" bestFit="1" customWidth="1"/>
    <col min="14" max="15" width="11.28515625" style="3" bestFit="1" customWidth="1"/>
    <col min="16" max="17" width="9.140625" style="3"/>
    <col min="18" max="18" width="29.85546875" style="3" bestFit="1" customWidth="1"/>
    <col min="19" max="19" width="9.140625" style="3"/>
    <col min="20" max="20" width="0" style="3" hidden="1" customWidth="1"/>
    <col min="21" max="21" width="9.140625" style="3" hidden="1" customWidth="1"/>
    <col min="22" max="24" width="0" style="3" hidden="1" customWidth="1"/>
    <col min="25" max="26" width="9.140625" style="3"/>
    <col min="27" max="27" width="29.85546875" style="3" hidden="1" customWidth="1"/>
    <col min="28" max="28" width="0" style="3" hidden="1" customWidth="1"/>
    <col min="29" max="16384" width="9.140625" style="3"/>
  </cols>
  <sheetData>
    <row r="1" spans="1:28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3" t="s">
        <v>73</v>
      </c>
      <c r="K1" s="13" t="s">
        <v>74</v>
      </c>
      <c r="L1" s="2" t="s">
        <v>53</v>
      </c>
      <c r="M1" s="1" t="s">
        <v>51</v>
      </c>
      <c r="N1" s="2" t="s">
        <v>54</v>
      </c>
      <c r="O1" s="1" t="s">
        <v>52</v>
      </c>
    </row>
    <row r="2" spans="1:28" x14ac:dyDescent="0.25">
      <c r="A2" s="4" t="s">
        <v>61</v>
      </c>
      <c r="B2" s="5" t="s">
        <v>26</v>
      </c>
      <c r="C2" s="7" t="s">
        <v>26</v>
      </c>
      <c r="D2" s="7" t="s">
        <v>26</v>
      </c>
      <c r="E2" s="13" t="s">
        <v>61</v>
      </c>
      <c r="F2" s="6" t="s">
        <v>61</v>
      </c>
      <c r="G2" s="6" t="s">
        <v>56</v>
      </c>
      <c r="H2" s="6" t="s">
        <v>37</v>
      </c>
      <c r="I2" s="7" t="s">
        <v>26</v>
      </c>
      <c r="J2" s="14"/>
      <c r="K2" s="14"/>
      <c r="L2" s="4" t="s">
        <v>61</v>
      </c>
      <c r="M2" s="6" t="s">
        <v>61</v>
      </c>
      <c r="N2" s="6" t="s">
        <v>78</v>
      </c>
      <c r="O2" s="6" t="s">
        <v>78</v>
      </c>
      <c r="Q2" s="2" t="s">
        <v>28</v>
      </c>
      <c r="R2" s="2" t="s">
        <v>29</v>
      </c>
      <c r="U2" s="3" t="s">
        <v>29</v>
      </c>
    </row>
    <row r="3" spans="1:28" x14ac:dyDescent="0.25">
      <c r="A3" s="4"/>
      <c r="B3" s="4"/>
      <c r="C3" s="6"/>
      <c r="D3" s="6"/>
      <c r="E3" s="15"/>
      <c r="F3" s="6"/>
      <c r="G3" s="6"/>
      <c r="H3" s="6"/>
      <c r="I3" s="6"/>
      <c r="J3" s="15"/>
      <c r="K3" s="15"/>
      <c r="L3" s="4"/>
      <c r="M3" s="6"/>
      <c r="N3" s="6"/>
      <c r="O3" s="6"/>
      <c r="Q3" s="2" t="s">
        <v>31</v>
      </c>
      <c r="R3" s="2">
        <v>9.8066499999999994</v>
      </c>
      <c r="U3" s="3" t="s">
        <v>30</v>
      </c>
    </row>
    <row r="4" spans="1:28" x14ac:dyDescent="0.25">
      <c r="A4" s="16" t="s">
        <v>62</v>
      </c>
      <c r="B4" s="1" t="s">
        <v>24</v>
      </c>
      <c r="C4" s="8">
        <f t="shared" ref="C4:C31" si="0">IF($R$2="Kgfcm",7850*0.000001,7850*g*0.000000001)</f>
        <v>7.8499999999999993E-3</v>
      </c>
      <c r="D4" s="12">
        <f t="shared" ref="D4:D31" si="1">ROUND(C4/g,6)/100</f>
        <v>7.9999999999999996E-6</v>
      </c>
      <c r="E4" s="2">
        <f t="shared" ref="E4:E31" si="2">IF($R$2="N-mm",200000,ROUND(200000*100/g,3))</f>
        <v>2039432.426</v>
      </c>
      <c r="F4" s="2">
        <v>0.3</v>
      </c>
      <c r="G4" s="2">
        <v>1.2E-5</v>
      </c>
      <c r="H4" s="2">
        <f>E4/(2*(1+F4))</f>
        <v>784397.08692307689</v>
      </c>
      <c r="I4" s="1" t="s">
        <v>68</v>
      </c>
      <c r="J4" s="1">
        <f>IF($R$2="N-mm",W4,W4/10)</f>
        <v>0</v>
      </c>
      <c r="K4" s="1">
        <f>IF($R$2="N-mm",X4,X4/10)</f>
        <v>1.6</v>
      </c>
      <c r="L4" s="2">
        <f t="shared" ref="L4:L31" si="3">IF($R$2="N-mm",U4,ROUND(U4*100/g,3))</f>
        <v>2090.4180000000001</v>
      </c>
      <c r="M4" s="2">
        <f t="shared" ref="M4:M31" si="4">IF($R$2="N-mm",V4,ROUND(V4*100/g,3))</f>
        <v>3365.0639999999999</v>
      </c>
      <c r="N4" s="2">
        <f>L4*VLOOKUP($R$5,$AA$8:$AB$10,2,FALSE)</f>
        <v>2613.0225</v>
      </c>
      <c r="O4" s="2">
        <f>M4*VLOOKUP($R$5,$AA$8:$AB$10,2,FALSE)</f>
        <v>4206.33</v>
      </c>
      <c r="U4" s="3">
        <v>205</v>
      </c>
      <c r="V4" s="3">
        <v>330</v>
      </c>
      <c r="W4" s="3">
        <v>0</v>
      </c>
      <c r="X4" s="3">
        <v>16</v>
      </c>
    </row>
    <row r="5" spans="1:28" x14ac:dyDescent="0.25">
      <c r="A5" s="16" t="s">
        <v>62</v>
      </c>
      <c r="B5" s="1" t="s">
        <v>24</v>
      </c>
      <c r="C5" s="8">
        <f t="shared" si="0"/>
        <v>7.8499999999999993E-3</v>
      </c>
      <c r="D5" s="12">
        <f t="shared" si="1"/>
        <v>7.9999999999999996E-6</v>
      </c>
      <c r="E5" s="2">
        <f t="shared" si="2"/>
        <v>2039432.426</v>
      </c>
      <c r="F5" s="2">
        <v>0.3</v>
      </c>
      <c r="G5" s="2">
        <v>1.2E-5</v>
      </c>
      <c r="H5" s="2">
        <f t="shared" ref="H5:H31" si="5">E5/(2*(1+F5))</f>
        <v>784397.08692307689</v>
      </c>
      <c r="I5" s="1" t="s">
        <v>68</v>
      </c>
      <c r="J5" s="1">
        <f t="shared" ref="J5:J31" si="6">IF($R$2="N-mm",W5,W5/10)</f>
        <v>1.6</v>
      </c>
      <c r="K5" s="1">
        <f t="shared" ref="K5:K31" si="7">IF($R$2="N-mm",X5,X5/10)</f>
        <v>4</v>
      </c>
      <c r="L5" s="2">
        <f t="shared" si="3"/>
        <v>1988.4469999999999</v>
      </c>
      <c r="M5" s="2">
        <f t="shared" si="4"/>
        <v>3365.0639999999999</v>
      </c>
      <c r="N5" s="2">
        <f t="shared" ref="N5:N31" si="8">L5*VLOOKUP($R$5,$AA$8:$AB$10,2,FALSE)</f>
        <v>2485.5587499999997</v>
      </c>
      <c r="O5" s="2">
        <f t="shared" ref="O5:O31" si="9">M5*VLOOKUP($R$5,$AA$8:$AB$10,2,FALSE)</f>
        <v>4206.33</v>
      </c>
      <c r="Q5" s="2" t="s">
        <v>79</v>
      </c>
      <c r="R5" s="2" t="s">
        <v>75</v>
      </c>
      <c r="U5" s="3">
        <v>195</v>
      </c>
      <c r="V5" s="3">
        <v>330</v>
      </c>
      <c r="W5" s="3">
        <v>16</v>
      </c>
      <c r="X5" s="3">
        <v>40</v>
      </c>
    </row>
    <row r="6" spans="1:28" x14ac:dyDescent="0.25">
      <c r="A6" s="1" t="s">
        <v>63</v>
      </c>
      <c r="B6" s="1" t="s">
        <v>24</v>
      </c>
      <c r="C6" s="8">
        <f t="shared" si="0"/>
        <v>7.8499999999999993E-3</v>
      </c>
      <c r="D6" s="12">
        <f t="shared" si="1"/>
        <v>7.9999999999999996E-6</v>
      </c>
      <c r="E6" s="2">
        <f t="shared" si="2"/>
        <v>2039432.426</v>
      </c>
      <c r="F6" s="2">
        <v>0.3</v>
      </c>
      <c r="G6" s="2">
        <v>1.2E-5</v>
      </c>
      <c r="H6" s="2">
        <f t="shared" si="5"/>
        <v>784397.08692307689</v>
      </c>
      <c r="I6" s="1" t="s">
        <v>69</v>
      </c>
      <c r="J6" s="1">
        <f t="shared" si="6"/>
        <v>0</v>
      </c>
      <c r="K6" s="1">
        <f t="shared" si="7"/>
        <v>1.6</v>
      </c>
      <c r="L6" s="2">
        <f t="shared" si="3"/>
        <v>2396.3330000000001</v>
      </c>
      <c r="M6" s="2">
        <f t="shared" si="4"/>
        <v>3670.9780000000001</v>
      </c>
      <c r="N6" s="2">
        <f t="shared" si="8"/>
        <v>2995.4162500000002</v>
      </c>
      <c r="O6" s="2">
        <f t="shared" si="9"/>
        <v>4588.7224999999999</v>
      </c>
      <c r="U6" s="3">
        <v>235</v>
      </c>
      <c r="V6" s="3">
        <v>360</v>
      </c>
      <c r="W6" s="3">
        <v>0</v>
      </c>
      <c r="X6" s="3">
        <v>16</v>
      </c>
    </row>
    <row r="7" spans="1:28" x14ac:dyDescent="0.25">
      <c r="A7" s="1" t="s">
        <v>63</v>
      </c>
      <c r="B7" s="1" t="s">
        <v>24</v>
      </c>
      <c r="C7" s="8">
        <f t="shared" si="0"/>
        <v>7.8499999999999993E-3</v>
      </c>
      <c r="D7" s="12">
        <f t="shared" si="1"/>
        <v>7.9999999999999996E-6</v>
      </c>
      <c r="E7" s="2">
        <f t="shared" si="2"/>
        <v>2039432.426</v>
      </c>
      <c r="F7" s="2">
        <v>0.3</v>
      </c>
      <c r="G7" s="2">
        <v>1.2E-5</v>
      </c>
      <c r="H7" s="2">
        <f t="shared" si="5"/>
        <v>784397.08692307689</v>
      </c>
      <c r="I7" s="1" t="s">
        <v>69</v>
      </c>
      <c r="J7" s="1">
        <f t="shared" si="6"/>
        <v>1.6</v>
      </c>
      <c r="K7" s="1">
        <f t="shared" si="7"/>
        <v>4</v>
      </c>
      <c r="L7" s="2">
        <f t="shared" si="3"/>
        <v>2294.3609999999999</v>
      </c>
      <c r="M7" s="2">
        <f t="shared" si="4"/>
        <v>3670.9780000000001</v>
      </c>
      <c r="N7" s="2">
        <f t="shared" si="8"/>
        <v>2867.9512500000001</v>
      </c>
      <c r="O7" s="2">
        <f t="shared" si="9"/>
        <v>4588.7224999999999</v>
      </c>
      <c r="Q7" s="9" t="s">
        <v>80</v>
      </c>
      <c r="R7" s="9"/>
      <c r="U7" s="3">
        <v>225</v>
      </c>
      <c r="V7" s="3">
        <v>360</v>
      </c>
      <c r="W7" s="3">
        <v>16</v>
      </c>
      <c r="X7" s="3">
        <v>40</v>
      </c>
    </row>
    <row r="8" spans="1:28" x14ac:dyDescent="0.25">
      <c r="A8" s="1" t="s">
        <v>63</v>
      </c>
      <c r="B8" s="1" t="s">
        <v>24</v>
      </c>
      <c r="C8" s="8">
        <f t="shared" si="0"/>
        <v>7.8499999999999993E-3</v>
      </c>
      <c r="D8" s="12">
        <f t="shared" si="1"/>
        <v>7.9999999999999996E-6</v>
      </c>
      <c r="E8" s="2">
        <f t="shared" si="2"/>
        <v>2039432.426</v>
      </c>
      <c r="F8" s="2">
        <v>0.3</v>
      </c>
      <c r="G8" s="2">
        <v>1.2E-5</v>
      </c>
      <c r="H8" s="2">
        <f t="shared" si="5"/>
        <v>784397.08692307689</v>
      </c>
      <c r="I8" s="1" t="s">
        <v>69</v>
      </c>
      <c r="J8" s="1">
        <f t="shared" si="6"/>
        <v>4</v>
      </c>
      <c r="K8" s="1">
        <f t="shared" si="7"/>
        <v>10</v>
      </c>
      <c r="L8" s="2">
        <f t="shared" si="3"/>
        <v>2192.39</v>
      </c>
      <c r="M8" s="2">
        <f t="shared" si="4"/>
        <v>3670.9780000000001</v>
      </c>
      <c r="N8" s="2">
        <f t="shared" si="8"/>
        <v>2740.4874999999997</v>
      </c>
      <c r="O8" s="2">
        <f t="shared" si="9"/>
        <v>4588.7224999999999</v>
      </c>
      <c r="Q8" s="9"/>
      <c r="R8" s="9"/>
      <c r="U8" s="3">
        <v>215</v>
      </c>
      <c r="V8" s="3">
        <v>360</v>
      </c>
      <c r="W8" s="3">
        <v>40</v>
      </c>
      <c r="X8" s="3">
        <v>100</v>
      </c>
      <c r="AA8" s="3" t="s">
        <v>75</v>
      </c>
      <c r="AB8" s="3">
        <v>1.25</v>
      </c>
    </row>
    <row r="9" spans="1:28" x14ac:dyDescent="0.25">
      <c r="A9" s="1" t="s">
        <v>64</v>
      </c>
      <c r="B9" s="1" t="s">
        <v>24</v>
      </c>
      <c r="C9" s="8">
        <f t="shared" si="0"/>
        <v>7.8499999999999993E-3</v>
      </c>
      <c r="D9" s="12">
        <f t="shared" si="1"/>
        <v>7.9999999999999996E-6</v>
      </c>
      <c r="E9" s="2">
        <f t="shared" si="2"/>
        <v>2039432.426</v>
      </c>
      <c r="F9" s="2">
        <v>0.3</v>
      </c>
      <c r="G9" s="2">
        <v>1.2E-5</v>
      </c>
      <c r="H9" s="2">
        <f t="shared" si="5"/>
        <v>784397.08692307689</v>
      </c>
      <c r="I9" s="1" t="s">
        <v>70</v>
      </c>
      <c r="J9" s="1">
        <f t="shared" si="6"/>
        <v>0</v>
      </c>
      <c r="K9" s="1">
        <f t="shared" si="7"/>
        <v>1.6</v>
      </c>
      <c r="L9" s="2">
        <f t="shared" si="3"/>
        <v>2804.22</v>
      </c>
      <c r="M9" s="2">
        <f t="shared" si="4"/>
        <v>4180.8360000000002</v>
      </c>
      <c r="N9" s="2">
        <f t="shared" si="8"/>
        <v>3505.2749999999996</v>
      </c>
      <c r="O9" s="2">
        <f t="shared" si="9"/>
        <v>5226.0450000000001</v>
      </c>
      <c r="Q9" s="9"/>
      <c r="R9" s="9"/>
      <c r="U9" s="3">
        <v>275</v>
      </c>
      <c r="V9" s="3">
        <v>410</v>
      </c>
      <c r="W9" s="3">
        <v>0</v>
      </c>
      <c r="X9" s="3">
        <v>16</v>
      </c>
      <c r="AA9" s="3" t="s">
        <v>76</v>
      </c>
      <c r="AB9" s="3">
        <v>1.2</v>
      </c>
    </row>
    <row r="10" spans="1:28" x14ac:dyDescent="0.25">
      <c r="A10" s="1" t="s">
        <v>64</v>
      </c>
      <c r="B10" s="1" t="s">
        <v>24</v>
      </c>
      <c r="C10" s="8">
        <f t="shared" si="0"/>
        <v>7.8499999999999993E-3</v>
      </c>
      <c r="D10" s="12">
        <f t="shared" si="1"/>
        <v>7.9999999999999996E-6</v>
      </c>
      <c r="E10" s="2">
        <f t="shared" si="2"/>
        <v>2039432.426</v>
      </c>
      <c r="F10" s="2">
        <v>0.3</v>
      </c>
      <c r="G10" s="2">
        <v>1.2E-5</v>
      </c>
      <c r="H10" s="2">
        <f t="shared" si="5"/>
        <v>784397.08692307689</v>
      </c>
      <c r="I10" s="1" t="s">
        <v>70</v>
      </c>
      <c r="J10" s="1">
        <f t="shared" si="6"/>
        <v>1.6</v>
      </c>
      <c r="K10" s="1">
        <f t="shared" si="7"/>
        <v>4</v>
      </c>
      <c r="L10" s="2">
        <f t="shared" si="3"/>
        <v>2702.248</v>
      </c>
      <c r="M10" s="2">
        <f t="shared" si="4"/>
        <v>4180.8360000000002</v>
      </c>
      <c r="N10" s="2">
        <f t="shared" si="8"/>
        <v>3377.81</v>
      </c>
      <c r="O10" s="2">
        <f t="shared" si="9"/>
        <v>5226.0450000000001</v>
      </c>
      <c r="Q10" s="9"/>
      <c r="R10" s="9"/>
      <c r="U10" s="3">
        <v>265</v>
      </c>
      <c r="V10" s="3">
        <v>410</v>
      </c>
      <c r="W10" s="3">
        <v>16</v>
      </c>
      <c r="X10" s="3">
        <v>40</v>
      </c>
      <c r="AA10" s="3" t="s">
        <v>77</v>
      </c>
      <c r="AB10" s="3">
        <v>1.1499999999999999</v>
      </c>
    </row>
    <row r="11" spans="1:28" x14ac:dyDescent="0.25">
      <c r="A11" s="1" t="s">
        <v>64</v>
      </c>
      <c r="B11" s="1" t="s">
        <v>24</v>
      </c>
      <c r="C11" s="8">
        <f t="shared" si="0"/>
        <v>7.8499999999999993E-3</v>
      </c>
      <c r="D11" s="12">
        <f t="shared" si="1"/>
        <v>7.9999999999999996E-6</v>
      </c>
      <c r="E11" s="2">
        <f t="shared" si="2"/>
        <v>2039432.426</v>
      </c>
      <c r="F11" s="2">
        <v>0.3</v>
      </c>
      <c r="G11" s="2">
        <v>1.2E-5</v>
      </c>
      <c r="H11" s="2">
        <f t="shared" si="5"/>
        <v>784397.08692307689</v>
      </c>
      <c r="I11" s="1" t="s">
        <v>70</v>
      </c>
      <c r="J11" s="1">
        <f t="shared" si="6"/>
        <v>4</v>
      </c>
      <c r="K11" s="1">
        <f t="shared" si="7"/>
        <v>6.3</v>
      </c>
      <c r="L11" s="2">
        <f t="shared" si="3"/>
        <v>2600.2759999999998</v>
      </c>
      <c r="M11" s="2">
        <f t="shared" si="4"/>
        <v>4180.8360000000002</v>
      </c>
      <c r="N11" s="2">
        <f t="shared" si="8"/>
        <v>3250.3449999999998</v>
      </c>
      <c r="O11" s="2">
        <f t="shared" si="9"/>
        <v>5226.0450000000001</v>
      </c>
      <c r="U11" s="3">
        <v>255</v>
      </c>
      <c r="V11" s="3">
        <v>410</v>
      </c>
      <c r="W11" s="3">
        <v>40</v>
      </c>
      <c r="X11" s="3">
        <v>63</v>
      </c>
    </row>
    <row r="12" spans="1:28" x14ac:dyDescent="0.25">
      <c r="A12" s="1" t="s">
        <v>64</v>
      </c>
      <c r="B12" s="1" t="s">
        <v>24</v>
      </c>
      <c r="C12" s="8">
        <f t="shared" si="0"/>
        <v>7.8499999999999993E-3</v>
      </c>
      <c r="D12" s="12">
        <f t="shared" si="1"/>
        <v>7.9999999999999996E-6</v>
      </c>
      <c r="E12" s="2">
        <f t="shared" si="2"/>
        <v>2039432.426</v>
      </c>
      <c r="F12" s="2">
        <v>0.3</v>
      </c>
      <c r="G12" s="2">
        <v>1.2E-5</v>
      </c>
      <c r="H12" s="2">
        <f t="shared" si="5"/>
        <v>784397.08692307689</v>
      </c>
      <c r="I12" s="1" t="s">
        <v>70</v>
      </c>
      <c r="J12" s="1">
        <f t="shared" si="6"/>
        <v>6.3</v>
      </c>
      <c r="K12" s="1">
        <f t="shared" si="7"/>
        <v>8</v>
      </c>
      <c r="L12" s="2">
        <f t="shared" si="3"/>
        <v>2498.3049999999998</v>
      </c>
      <c r="M12" s="2">
        <f t="shared" si="4"/>
        <v>4180.8360000000002</v>
      </c>
      <c r="N12" s="2">
        <f t="shared" si="8"/>
        <v>3122.8812499999999</v>
      </c>
      <c r="O12" s="2">
        <f t="shared" si="9"/>
        <v>5226.0450000000001</v>
      </c>
      <c r="U12" s="3">
        <v>245</v>
      </c>
      <c r="V12" s="3">
        <v>410</v>
      </c>
      <c r="W12" s="3">
        <v>63</v>
      </c>
      <c r="X12" s="3">
        <v>80</v>
      </c>
    </row>
    <row r="13" spans="1:28" x14ac:dyDescent="0.25">
      <c r="A13" s="1" t="s">
        <v>64</v>
      </c>
      <c r="B13" s="1" t="s">
        <v>24</v>
      </c>
      <c r="C13" s="8">
        <f t="shared" si="0"/>
        <v>7.8499999999999993E-3</v>
      </c>
      <c r="D13" s="12">
        <f t="shared" si="1"/>
        <v>7.9999999999999996E-6</v>
      </c>
      <c r="E13" s="2">
        <f t="shared" si="2"/>
        <v>2039432.426</v>
      </c>
      <c r="F13" s="2">
        <v>0.3</v>
      </c>
      <c r="G13" s="2">
        <v>1.2E-5</v>
      </c>
      <c r="H13" s="2">
        <f t="shared" si="5"/>
        <v>784397.08692307689</v>
      </c>
      <c r="I13" s="1" t="s">
        <v>70</v>
      </c>
      <c r="J13" s="1">
        <f t="shared" si="6"/>
        <v>8</v>
      </c>
      <c r="K13" s="1">
        <f t="shared" si="7"/>
        <v>10</v>
      </c>
      <c r="L13" s="2">
        <f t="shared" si="3"/>
        <v>2396.3330000000001</v>
      </c>
      <c r="M13" s="2">
        <f t="shared" si="4"/>
        <v>4180.8360000000002</v>
      </c>
      <c r="N13" s="2">
        <f t="shared" si="8"/>
        <v>2995.4162500000002</v>
      </c>
      <c r="O13" s="2">
        <f t="shared" si="9"/>
        <v>5226.0450000000001</v>
      </c>
      <c r="U13" s="3">
        <v>235</v>
      </c>
      <c r="V13" s="3">
        <v>410</v>
      </c>
      <c r="W13" s="3">
        <v>80</v>
      </c>
      <c r="X13" s="3">
        <v>100</v>
      </c>
    </row>
    <row r="14" spans="1:28" x14ac:dyDescent="0.25">
      <c r="A14" s="16" t="s">
        <v>62</v>
      </c>
      <c r="B14" s="1" t="s">
        <v>24</v>
      </c>
      <c r="C14" s="8">
        <f t="shared" si="0"/>
        <v>7.8499999999999993E-3</v>
      </c>
      <c r="D14" s="12">
        <f t="shared" si="1"/>
        <v>7.9999999999999996E-6</v>
      </c>
      <c r="E14" s="2">
        <f t="shared" si="2"/>
        <v>2039432.426</v>
      </c>
      <c r="F14" s="2">
        <v>0.3</v>
      </c>
      <c r="G14" s="2">
        <v>1.2E-5</v>
      </c>
      <c r="H14" s="2">
        <f t="shared" si="5"/>
        <v>784397.08692307689</v>
      </c>
      <c r="I14" s="1" t="s">
        <v>71</v>
      </c>
      <c r="J14" s="1">
        <f t="shared" si="6"/>
        <v>0</v>
      </c>
      <c r="K14" s="1">
        <f t="shared" si="7"/>
        <v>1.6</v>
      </c>
      <c r="L14" s="2">
        <f t="shared" si="3"/>
        <v>3008.163</v>
      </c>
      <c r="M14" s="2">
        <f t="shared" si="4"/>
        <v>4996.6090000000004</v>
      </c>
      <c r="N14" s="2">
        <f t="shared" si="8"/>
        <v>3760.2037500000001</v>
      </c>
      <c r="O14" s="2">
        <f t="shared" si="9"/>
        <v>6245.7612500000005</v>
      </c>
      <c r="U14" s="3">
        <v>295</v>
      </c>
      <c r="V14" s="3">
        <v>490</v>
      </c>
      <c r="W14" s="3">
        <v>0</v>
      </c>
      <c r="X14" s="3">
        <v>16</v>
      </c>
    </row>
    <row r="15" spans="1:28" x14ac:dyDescent="0.25">
      <c r="A15" s="16" t="s">
        <v>62</v>
      </c>
      <c r="B15" s="1" t="s">
        <v>24</v>
      </c>
      <c r="C15" s="8">
        <f t="shared" si="0"/>
        <v>7.8499999999999993E-3</v>
      </c>
      <c r="D15" s="12">
        <f t="shared" si="1"/>
        <v>7.9999999999999996E-6</v>
      </c>
      <c r="E15" s="2">
        <f t="shared" si="2"/>
        <v>2039432.426</v>
      </c>
      <c r="F15" s="2">
        <v>0.3</v>
      </c>
      <c r="G15" s="2">
        <v>1.2E-5</v>
      </c>
      <c r="H15" s="2">
        <f t="shared" si="5"/>
        <v>784397.08692307689</v>
      </c>
      <c r="I15" s="1" t="s">
        <v>71</v>
      </c>
      <c r="J15" s="1">
        <f t="shared" si="6"/>
        <v>1.6</v>
      </c>
      <c r="K15" s="1">
        <f t="shared" si="7"/>
        <v>4</v>
      </c>
      <c r="L15" s="2">
        <f t="shared" si="3"/>
        <v>2906.1909999999998</v>
      </c>
      <c r="M15" s="2">
        <f t="shared" si="4"/>
        <v>4996.6090000000004</v>
      </c>
      <c r="N15" s="2">
        <f t="shared" si="8"/>
        <v>3632.7387499999995</v>
      </c>
      <c r="O15" s="2">
        <f t="shared" si="9"/>
        <v>6245.7612500000005</v>
      </c>
      <c r="U15" s="3">
        <v>285</v>
      </c>
      <c r="V15" s="3">
        <v>490</v>
      </c>
      <c r="W15" s="3">
        <v>16</v>
      </c>
      <c r="X15" s="3">
        <v>40</v>
      </c>
    </row>
    <row r="16" spans="1:28" x14ac:dyDescent="0.25">
      <c r="A16" s="16" t="s">
        <v>62</v>
      </c>
      <c r="B16" s="1" t="s">
        <v>24</v>
      </c>
      <c r="C16" s="8">
        <f t="shared" si="0"/>
        <v>7.8499999999999993E-3</v>
      </c>
      <c r="D16" s="12">
        <f t="shared" si="1"/>
        <v>7.9999999999999996E-6</v>
      </c>
      <c r="E16" s="2">
        <f t="shared" si="2"/>
        <v>2039432.426</v>
      </c>
      <c r="F16" s="2">
        <v>0.3</v>
      </c>
      <c r="G16" s="2">
        <v>1.2E-5</v>
      </c>
      <c r="H16" s="2">
        <f t="shared" si="5"/>
        <v>784397.08692307689</v>
      </c>
      <c r="I16" s="1" t="s">
        <v>71</v>
      </c>
      <c r="J16" s="1">
        <f t="shared" si="6"/>
        <v>4</v>
      </c>
      <c r="K16" s="1">
        <f t="shared" si="7"/>
        <v>6.3</v>
      </c>
      <c r="L16" s="2">
        <f t="shared" si="3"/>
        <v>2804.22</v>
      </c>
      <c r="M16" s="2">
        <f t="shared" si="4"/>
        <v>4996.6090000000004</v>
      </c>
      <c r="N16" s="2">
        <f t="shared" si="8"/>
        <v>3505.2749999999996</v>
      </c>
      <c r="O16" s="2">
        <f t="shared" si="9"/>
        <v>6245.7612500000005</v>
      </c>
      <c r="U16" s="3">
        <v>275</v>
      </c>
      <c r="V16" s="3">
        <v>490</v>
      </c>
      <c r="W16" s="3">
        <v>40</v>
      </c>
      <c r="X16" s="3">
        <v>63</v>
      </c>
    </row>
    <row r="17" spans="1:24" x14ac:dyDescent="0.25">
      <c r="A17" s="1" t="s">
        <v>65</v>
      </c>
      <c r="B17" s="1" t="s">
        <v>24</v>
      </c>
      <c r="C17" s="8">
        <f t="shared" si="0"/>
        <v>7.8499999999999993E-3</v>
      </c>
      <c r="D17" s="12">
        <f t="shared" si="1"/>
        <v>7.9999999999999996E-6</v>
      </c>
      <c r="E17" s="2">
        <f t="shared" si="2"/>
        <v>2039432.426</v>
      </c>
      <c r="F17" s="2">
        <v>0.3</v>
      </c>
      <c r="G17" s="2">
        <v>1.2E-5</v>
      </c>
      <c r="H17" s="2">
        <f t="shared" si="5"/>
        <v>784397.08692307689</v>
      </c>
      <c r="I17" s="1" t="s">
        <v>72</v>
      </c>
      <c r="J17" s="1">
        <f t="shared" si="6"/>
        <v>0</v>
      </c>
      <c r="K17" s="1">
        <f t="shared" si="7"/>
        <v>1.6</v>
      </c>
      <c r="L17" s="2">
        <f t="shared" si="3"/>
        <v>3619.9929999999999</v>
      </c>
      <c r="M17" s="2">
        <f t="shared" si="4"/>
        <v>4792.6660000000002</v>
      </c>
      <c r="N17" s="2">
        <f t="shared" si="8"/>
        <v>4524.99125</v>
      </c>
      <c r="O17" s="2">
        <f t="shared" si="9"/>
        <v>5990.8325000000004</v>
      </c>
      <c r="U17" s="3">
        <v>355</v>
      </c>
      <c r="V17" s="3">
        <v>470</v>
      </c>
      <c r="W17" s="3">
        <v>0</v>
      </c>
      <c r="X17" s="3">
        <v>16</v>
      </c>
    </row>
    <row r="18" spans="1:24" x14ac:dyDescent="0.25">
      <c r="A18" s="1" t="s">
        <v>65</v>
      </c>
      <c r="B18" s="1" t="s">
        <v>24</v>
      </c>
      <c r="C18" s="8">
        <f t="shared" si="0"/>
        <v>7.8499999999999993E-3</v>
      </c>
      <c r="D18" s="12">
        <f t="shared" si="1"/>
        <v>7.9999999999999996E-6</v>
      </c>
      <c r="E18" s="2">
        <f t="shared" si="2"/>
        <v>2039432.426</v>
      </c>
      <c r="F18" s="2">
        <v>0.3</v>
      </c>
      <c r="G18" s="2">
        <v>1.2E-5</v>
      </c>
      <c r="H18" s="2">
        <f t="shared" si="5"/>
        <v>784397.08692307689</v>
      </c>
      <c r="I18" s="1" t="s">
        <v>72</v>
      </c>
      <c r="J18" s="1">
        <f t="shared" si="6"/>
        <v>1.6</v>
      </c>
      <c r="K18" s="1">
        <f t="shared" si="7"/>
        <v>4</v>
      </c>
      <c r="L18" s="2">
        <f t="shared" si="3"/>
        <v>3518.0210000000002</v>
      </c>
      <c r="M18" s="2">
        <f t="shared" si="4"/>
        <v>4792.6660000000002</v>
      </c>
      <c r="N18" s="2">
        <f t="shared" si="8"/>
        <v>4397.5262499999999</v>
      </c>
      <c r="O18" s="2">
        <f t="shared" si="9"/>
        <v>5990.8325000000004</v>
      </c>
      <c r="U18" s="3">
        <v>345</v>
      </c>
      <c r="V18" s="3">
        <v>470</v>
      </c>
      <c r="W18" s="3">
        <v>16</v>
      </c>
      <c r="X18" s="3">
        <v>40</v>
      </c>
    </row>
    <row r="19" spans="1:24" x14ac:dyDescent="0.25">
      <c r="A19" s="1" t="s">
        <v>65</v>
      </c>
      <c r="B19" s="1" t="s">
        <v>24</v>
      </c>
      <c r="C19" s="8">
        <f t="shared" si="0"/>
        <v>7.8499999999999993E-3</v>
      </c>
      <c r="D19" s="12">
        <f t="shared" si="1"/>
        <v>7.9999999999999996E-6</v>
      </c>
      <c r="E19" s="2">
        <f t="shared" si="2"/>
        <v>2039432.426</v>
      </c>
      <c r="F19" s="2">
        <v>0.3</v>
      </c>
      <c r="G19" s="2">
        <v>1.2E-5</v>
      </c>
      <c r="H19" s="2">
        <f t="shared" si="5"/>
        <v>784397.08692307689</v>
      </c>
      <c r="I19" s="1" t="s">
        <v>72</v>
      </c>
      <c r="J19" s="1">
        <f t="shared" si="6"/>
        <v>4</v>
      </c>
      <c r="K19" s="1">
        <f t="shared" si="7"/>
        <v>6.3</v>
      </c>
      <c r="L19" s="2">
        <f t="shared" si="3"/>
        <v>3385.4580000000001</v>
      </c>
      <c r="M19" s="2">
        <f t="shared" si="4"/>
        <v>4792.6660000000002</v>
      </c>
      <c r="N19" s="2">
        <f t="shared" si="8"/>
        <v>4231.8225000000002</v>
      </c>
      <c r="O19" s="2">
        <f t="shared" si="9"/>
        <v>5990.8325000000004</v>
      </c>
      <c r="U19" s="3">
        <v>332</v>
      </c>
      <c r="V19" s="3">
        <v>470</v>
      </c>
      <c r="W19" s="3">
        <v>40</v>
      </c>
      <c r="X19" s="3">
        <v>63</v>
      </c>
    </row>
    <row r="20" spans="1:24" x14ac:dyDescent="0.25">
      <c r="A20" s="1" t="s">
        <v>65</v>
      </c>
      <c r="B20" s="1" t="s">
        <v>24</v>
      </c>
      <c r="C20" s="8">
        <f t="shared" si="0"/>
        <v>7.8499999999999993E-3</v>
      </c>
      <c r="D20" s="12">
        <f t="shared" si="1"/>
        <v>7.9999999999999996E-6</v>
      </c>
      <c r="E20" s="2">
        <f t="shared" si="2"/>
        <v>2039432.426</v>
      </c>
      <c r="F20" s="2">
        <v>0.3</v>
      </c>
      <c r="G20" s="2">
        <v>1.2E-5</v>
      </c>
      <c r="H20" s="2">
        <f t="shared" si="5"/>
        <v>784397.08692307689</v>
      </c>
      <c r="I20" s="1" t="s">
        <v>72</v>
      </c>
      <c r="J20" s="1">
        <f t="shared" si="6"/>
        <v>6.3</v>
      </c>
      <c r="K20" s="1">
        <f t="shared" si="7"/>
        <v>8</v>
      </c>
      <c r="L20" s="2">
        <f t="shared" si="3"/>
        <v>3314.078</v>
      </c>
      <c r="M20" s="2">
        <f t="shared" si="4"/>
        <v>4792.6660000000002</v>
      </c>
      <c r="N20" s="2">
        <f t="shared" si="8"/>
        <v>4142.5974999999999</v>
      </c>
      <c r="O20" s="2">
        <f t="shared" si="9"/>
        <v>5990.8325000000004</v>
      </c>
      <c r="U20" s="3">
        <v>325</v>
      </c>
      <c r="V20" s="3">
        <v>470</v>
      </c>
      <c r="W20" s="3">
        <v>63</v>
      </c>
      <c r="X20" s="3">
        <v>80</v>
      </c>
    </row>
    <row r="21" spans="1:24" x14ac:dyDescent="0.25">
      <c r="A21" s="1" t="s">
        <v>65</v>
      </c>
      <c r="B21" s="1" t="s">
        <v>24</v>
      </c>
      <c r="C21" s="8">
        <f t="shared" si="0"/>
        <v>7.8499999999999993E-3</v>
      </c>
      <c r="D21" s="12">
        <f t="shared" si="1"/>
        <v>7.9999999999999996E-6</v>
      </c>
      <c r="E21" s="2">
        <f t="shared" si="2"/>
        <v>2039432.426</v>
      </c>
      <c r="F21" s="2">
        <v>0.3</v>
      </c>
      <c r="G21" s="2">
        <v>1.2E-5</v>
      </c>
      <c r="H21" s="2">
        <f t="shared" si="5"/>
        <v>784397.08692307689</v>
      </c>
      <c r="I21" s="1" t="s">
        <v>72</v>
      </c>
      <c r="J21" s="1">
        <f t="shared" si="6"/>
        <v>8</v>
      </c>
      <c r="K21" s="1">
        <f t="shared" si="7"/>
        <v>10</v>
      </c>
      <c r="L21" s="2">
        <f t="shared" si="3"/>
        <v>3212.1060000000002</v>
      </c>
      <c r="M21" s="2">
        <f t="shared" si="4"/>
        <v>4792.6660000000002</v>
      </c>
      <c r="N21" s="2">
        <f t="shared" si="8"/>
        <v>4015.1325000000002</v>
      </c>
      <c r="O21" s="2">
        <f t="shared" si="9"/>
        <v>5990.8325000000004</v>
      </c>
      <c r="U21" s="3">
        <v>315</v>
      </c>
      <c r="V21" s="3">
        <v>470</v>
      </c>
      <c r="W21" s="3">
        <v>80</v>
      </c>
      <c r="X21" s="3">
        <v>100</v>
      </c>
    </row>
    <row r="22" spans="1:24" x14ac:dyDescent="0.25">
      <c r="A22" s="1" t="s">
        <v>66</v>
      </c>
      <c r="B22" s="1" t="s">
        <v>24</v>
      </c>
      <c r="C22" s="8">
        <f t="shared" si="0"/>
        <v>7.8499999999999993E-3</v>
      </c>
      <c r="D22" s="12">
        <f t="shared" si="1"/>
        <v>7.9999999999999996E-6</v>
      </c>
      <c r="E22" s="2">
        <f t="shared" si="2"/>
        <v>2039432.426</v>
      </c>
      <c r="F22" s="2">
        <v>0.3</v>
      </c>
      <c r="G22" s="2">
        <v>1.2E-5</v>
      </c>
      <c r="H22" s="2">
        <f t="shared" si="5"/>
        <v>784397.08692307689</v>
      </c>
      <c r="I22" s="17" t="s">
        <v>62</v>
      </c>
      <c r="J22" s="1">
        <f t="shared" si="6"/>
        <v>0</v>
      </c>
      <c r="K22" s="1">
        <f t="shared" si="7"/>
        <v>1.6</v>
      </c>
      <c r="L22" s="2">
        <f t="shared" si="3"/>
        <v>4588.723</v>
      </c>
      <c r="M22" s="2">
        <f t="shared" si="4"/>
        <v>5608.4390000000003</v>
      </c>
      <c r="N22" s="2">
        <f t="shared" si="8"/>
        <v>5735.9037499999995</v>
      </c>
      <c r="O22" s="2">
        <f t="shared" si="9"/>
        <v>7010.5487499999999</v>
      </c>
      <c r="U22" s="3">
        <v>450</v>
      </c>
      <c r="V22" s="3">
        <v>550</v>
      </c>
      <c r="W22" s="3">
        <v>0</v>
      </c>
      <c r="X22" s="3">
        <v>16</v>
      </c>
    </row>
    <row r="23" spans="1:24" x14ac:dyDescent="0.25">
      <c r="A23" s="1" t="s">
        <v>66</v>
      </c>
      <c r="B23" s="1" t="s">
        <v>24</v>
      </c>
      <c r="C23" s="8">
        <f t="shared" si="0"/>
        <v>7.8499999999999993E-3</v>
      </c>
      <c r="D23" s="12">
        <f t="shared" si="1"/>
        <v>7.9999999999999996E-6</v>
      </c>
      <c r="E23" s="2">
        <f t="shared" si="2"/>
        <v>2039432.426</v>
      </c>
      <c r="F23" s="2">
        <v>0.3</v>
      </c>
      <c r="G23" s="2">
        <v>1.2E-5</v>
      </c>
      <c r="H23" s="2">
        <f t="shared" si="5"/>
        <v>784397.08692307689</v>
      </c>
      <c r="I23" s="17" t="s">
        <v>62</v>
      </c>
      <c r="J23" s="1">
        <f t="shared" si="6"/>
        <v>1.6</v>
      </c>
      <c r="K23" s="1">
        <f t="shared" si="7"/>
        <v>4</v>
      </c>
      <c r="L23" s="2">
        <f t="shared" si="3"/>
        <v>4384.78</v>
      </c>
      <c r="M23" s="2">
        <f t="shared" si="4"/>
        <v>5608.4390000000003</v>
      </c>
      <c r="N23" s="2">
        <f t="shared" si="8"/>
        <v>5480.9749999999995</v>
      </c>
      <c r="O23" s="2">
        <f t="shared" si="9"/>
        <v>7010.5487499999999</v>
      </c>
      <c r="U23" s="3">
        <v>430</v>
      </c>
      <c r="V23" s="3">
        <v>550</v>
      </c>
      <c r="W23" s="3">
        <v>16</v>
      </c>
      <c r="X23" s="3">
        <v>40</v>
      </c>
    </row>
    <row r="24" spans="1:24" x14ac:dyDescent="0.25">
      <c r="A24" s="1" t="s">
        <v>66</v>
      </c>
      <c r="B24" s="1" t="s">
        <v>24</v>
      </c>
      <c r="C24" s="8">
        <f t="shared" si="0"/>
        <v>7.8499999999999993E-3</v>
      </c>
      <c r="D24" s="12">
        <f t="shared" si="1"/>
        <v>7.9999999999999996E-6</v>
      </c>
      <c r="E24" s="2">
        <f t="shared" si="2"/>
        <v>2039432.426</v>
      </c>
      <c r="F24" s="2">
        <v>0.3</v>
      </c>
      <c r="G24" s="2">
        <v>1.2E-5</v>
      </c>
      <c r="H24" s="2">
        <f t="shared" si="5"/>
        <v>784397.08692307689</v>
      </c>
      <c r="I24" s="17" t="s">
        <v>62</v>
      </c>
      <c r="J24" s="1">
        <f t="shared" si="6"/>
        <v>4</v>
      </c>
      <c r="K24" s="1">
        <f t="shared" si="7"/>
        <v>6.3</v>
      </c>
      <c r="L24" s="2">
        <f t="shared" si="3"/>
        <v>4180.8360000000002</v>
      </c>
      <c r="M24" s="2">
        <f t="shared" si="4"/>
        <v>5608.4390000000003</v>
      </c>
      <c r="N24" s="2">
        <f t="shared" si="8"/>
        <v>5226.0450000000001</v>
      </c>
      <c r="O24" s="2">
        <f t="shared" si="9"/>
        <v>7010.5487499999999</v>
      </c>
      <c r="U24" s="3">
        <v>410</v>
      </c>
      <c r="V24" s="3">
        <v>550</v>
      </c>
      <c r="W24" s="3">
        <v>40</v>
      </c>
      <c r="X24" s="3">
        <v>63</v>
      </c>
    </row>
    <row r="25" spans="1:24" x14ac:dyDescent="0.25">
      <c r="A25" s="1" t="s">
        <v>66</v>
      </c>
      <c r="B25" s="1" t="s">
        <v>24</v>
      </c>
      <c r="C25" s="8">
        <f t="shared" si="0"/>
        <v>7.8499999999999993E-3</v>
      </c>
      <c r="D25" s="12">
        <f t="shared" si="1"/>
        <v>7.9999999999999996E-6</v>
      </c>
      <c r="E25" s="2">
        <f t="shared" si="2"/>
        <v>2039432.426</v>
      </c>
      <c r="F25" s="2">
        <v>0.3</v>
      </c>
      <c r="G25" s="2">
        <v>1.2E-5</v>
      </c>
      <c r="H25" s="2">
        <f t="shared" si="5"/>
        <v>784397.08692307689</v>
      </c>
      <c r="I25" s="17" t="s">
        <v>62</v>
      </c>
      <c r="J25" s="1">
        <f t="shared" si="6"/>
        <v>6.3</v>
      </c>
      <c r="K25" s="1">
        <f t="shared" si="7"/>
        <v>8</v>
      </c>
      <c r="L25" s="2">
        <f t="shared" si="3"/>
        <v>3976.893</v>
      </c>
      <c r="M25" s="2">
        <f t="shared" si="4"/>
        <v>5608.4390000000003</v>
      </c>
      <c r="N25" s="2">
        <f t="shared" si="8"/>
        <v>4971.11625</v>
      </c>
      <c r="O25" s="2">
        <f t="shared" si="9"/>
        <v>7010.5487499999999</v>
      </c>
      <c r="U25" s="3">
        <v>390</v>
      </c>
      <c r="V25" s="3">
        <v>550</v>
      </c>
      <c r="W25" s="3">
        <v>63</v>
      </c>
      <c r="X25" s="3">
        <v>80</v>
      </c>
    </row>
    <row r="26" spans="1:24" x14ac:dyDescent="0.25">
      <c r="A26" s="1" t="s">
        <v>66</v>
      </c>
      <c r="B26" s="1" t="s">
        <v>24</v>
      </c>
      <c r="C26" s="8">
        <f t="shared" si="0"/>
        <v>7.8499999999999993E-3</v>
      </c>
      <c r="D26" s="12">
        <f t="shared" si="1"/>
        <v>7.9999999999999996E-6</v>
      </c>
      <c r="E26" s="2">
        <f t="shared" si="2"/>
        <v>2039432.426</v>
      </c>
      <c r="F26" s="2">
        <v>0.3</v>
      </c>
      <c r="G26" s="2">
        <v>1.2E-5</v>
      </c>
      <c r="H26" s="2">
        <f t="shared" si="5"/>
        <v>784397.08692307689</v>
      </c>
      <c r="I26" s="17" t="s">
        <v>62</v>
      </c>
      <c r="J26" s="1">
        <f t="shared" si="6"/>
        <v>8</v>
      </c>
      <c r="K26" s="1">
        <f t="shared" si="7"/>
        <v>10</v>
      </c>
      <c r="L26" s="2">
        <f t="shared" si="3"/>
        <v>3874.922</v>
      </c>
      <c r="M26" s="2">
        <f t="shared" si="4"/>
        <v>5608.4390000000003</v>
      </c>
      <c r="N26" s="2">
        <f t="shared" si="8"/>
        <v>4843.6525000000001</v>
      </c>
      <c r="O26" s="2">
        <f t="shared" si="9"/>
        <v>7010.5487499999999</v>
      </c>
      <c r="U26" s="3">
        <v>380</v>
      </c>
      <c r="V26" s="3">
        <v>550</v>
      </c>
      <c r="W26" s="3">
        <v>80</v>
      </c>
      <c r="X26" s="3">
        <v>100</v>
      </c>
    </row>
    <row r="27" spans="1:24" x14ac:dyDescent="0.25">
      <c r="A27" s="1" t="s">
        <v>67</v>
      </c>
      <c r="B27" s="1" t="s">
        <v>24</v>
      </c>
      <c r="C27" s="8">
        <f t="shared" si="0"/>
        <v>7.8499999999999993E-3</v>
      </c>
      <c r="D27" s="12">
        <f t="shared" si="1"/>
        <v>7.9999999999999996E-6</v>
      </c>
      <c r="E27" s="2">
        <f t="shared" si="2"/>
        <v>2039432.426</v>
      </c>
      <c r="F27" s="2">
        <v>0.3</v>
      </c>
      <c r="G27" s="2">
        <v>1.2E-5</v>
      </c>
      <c r="H27" s="2">
        <f t="shared" si="5"/>
        <v>784397.08692307689</v>
      </c>
      <c r="I27" s="17" t="s">
        <v>62</v>
      </c>
      <c r="J27" s="1">
        <f t="shared" si="6"/>
        <v>0</v>
      </c>
      <c r="K27" s="1">
        <f t="shared" si="7"/>
        <v>1.6</v>
      </c>
      <c r="L27" s="2">
        <f t="shared" si="3"/>
        <v>4690.6949999999997</v>
      </c>
      <c r="M27" s="2">
        <f t="shared" si="4"/>
        <v>5506.4679999999998</v>
      </c>
      <c r="N27" s="2">
        <f t="shared" si="8"/>
        <v>5863.3687499999996</v>
      </c>
      <c r="O27" s="2">
        <f t="shared" si="9"/>
        <v>6883.085</v>
      </c>
      <c r="U27" s="3">
        <v>460</v>
      </c>
      <c r="V27" s="3">
        <v>540</v>
      </c>
      <c r="W27" s="3">
        <v>0</v>
      </c>
      <c r="X27" s="3">
        <v>16</v>
      </c>
    </row>
    <row r="28" spans="1:24" x14ac:dyDescent="0.25">
      <c r="A28" s="1" t="s">
        <v>67</v>
      </c>
      <c r="B28" s="1" t="s">
        <v>24</v>
      </c>
      <c r="C28" s="8">
        <f t="shared" si="0"/>
        <v>7.8499999999999993E-3</v>
      </c>
      <c r="D28" s="12">
        <f t="shared" si="1"/>
        <v>7.9999999999999996E-6</v>
      </c>
      <c r="E28" s="2">
        <f t="shared" si="2"/>
        <v>2039432.426</v>
      </c>
      <c r="F28" s="2">
        <v>0.3</v>
      </c>
      <c r="G28" s="2">
        <v>1.2E-5</v>
      </c>
      <c r="H28" s="2">
        <f t="shared" si="5"/>
        <v>784397.08692307689</v>
      </c>
      <c r="I28" s="17" t="s">
        <v>62</v>
      </c>
      <c r="J28" s="1">
        <f t="shared" si="6"/>
        <v>1.6</v>
      </c>
      <c r="K28" s="1">
        <f t="shared" si="7"/>
        <v>4</v>
      </c>
      <c r="L28" s="2">
        <f t="shared" si="3"/>
        <v>4486.7510000000002</v>
      </c>
      <c r="M28" s="2">
        <f t="shared" si="4"/>
        <v>5506.4679999999998</v>
      </c>
      <c r="N28" s="2">
        <f t="shared" si="8"/>
        <v>5608.4387500000003</v>
      </c>
      <c r="O28" s="2">
        <f t="shared" si="9"/>
        <v>6883.085</v>
      </c>
      <c r="U28" s="3">
        <v>440</v>
      </c>
      <c r="V28" s="3">
        <v>540</v>
      </c>
      <c r="W28" s="3">
        <v>16</v>
      </c>
      <c r="X28" s="3">
        <v>40</v>
      </c>
    </row>
    <row r="29" spans="1:24" x14ac:dyDescent="0.25">
      <c r="A29" s="1" t="s">
        <v>67</v>
      </c>
      <c r="B29" s="1" t="s">
        <v>24</v>
      </c>
      <c r="C29" s="8">
        <f t="shared" si="0"/>
        <v>7.8499999999999993E-3</v>
      </c>
      <c r="D29" s="12">
        <f t="shared" si="1"/>
        <v>7.9999999999999996E-6</v>
      </c>
      <c r="E29" s="2">
        <f t="shared" si="2"/>
        <v>2039432.426</v>
      </c>
      <c r="F29" s="2">
        <v>0.3</v>
      </c>
      <c r="G29" s="2">
        <v>1.2E-5</v>
      </c>
      <c r="H29" s="2">
        <f t="shared" si="5"/>
        <v>784397.08692307689</v>
      </c>
      <c r="I29" s="17" t="s">
        <v>62</v>
      </c>
      <c r="J29" s="1">
        <f t="shared" si="6"/>
        <v>4</v>
      </c>
      <c r="K29" s="1">
        <f t="shared" si="7"/>
        <v>6.3</v>
      </c>
      <c r="L29" s="2">
        <f t="shared" si="3"/>
        <v>4384.78</v>
      </c>
      <c r="M29" s="2">
        <f t="shared" si="4"/>
        <v>5506.4679999999998</v>
      </c>
      <c r="N29" s="2">
        <f t="shared" si="8"/>
        <v>5480.9749999999995</v>
      </c>
      <c r="O29" s="2">
        <f t="shared" si="9"/>
        <v>6883.085</v>
      </c>
      <c r="U29" s="3">
        <v>430</v>
      </c>
      <c r="V29" s="3">
        <v>540</v>
      </c>
      <c r="W29" s="3">
        <v>40</v>
      </c>
      <c r="X29" s="3">
        <v>63</v>
      </c>
    </row>
    <row r="30" spans="1:24" x14ac:dyDescent="0.25">
      <c r="A30" s="1" t="s">
        <v>67</v>
      </c>
      <c r="B30" s="1" t="s">
        <v>24</v>
      </c>
      <c r="C30" s="8">
        <f t="shared" si="0"/>
        <v>7.8499999999999993E-3</v>
      </c>
      <c r="D30" s="12">
        <f t="shared" si="1"/>
        <v>7.9999999999999996E-6</v>
      </c>
      <c r="E30" s="2">
        <f t="shared" si="2"/>
        <v>2039432.426</v>
      </c>
      <c r="F30" s="2">
        <v>0.3</v>
      </c>
      <c r="G30" s="2">
        <v>1.2E-5</v>
      </c>
      <c r="H30" s="2">
        <f t="shared" si="5"/>
        <v>784397.08692307689</v>
      </c>
      <c r="I30" s="17" t="s">
        <v>62</v>
      </c>
      <c r="J30" s="1">
        <f t="shared" si="6"/>
        <v>6.3</v>
      </c>
      <c r="K30" s="1">
        <f t="shared" si="7"/>
        <v>8</v>
      </c>
      <c r="L30" s="2">
        <f t="shared" si="3"/>
        <v>4180.8360000000002</v>
      </c>
      <c r="M30" s="2">
        <f t="shared" si="4"/>
        <v>5506.4679999999998</v>
      </c>
      <c r="N30" s="2">
        <f t="shared" si="8"/>
        <v>5226.0450000000001</v>
      </c>
      <c r="O30" s="2">
        <f t="shared" si="9"/>
        <v>6883.085</v>
      </c>
      <c r="U30" s="3">
        <v>410</v>
      </c>
      <c r="V30" s="3">
        <v>540</v>
      </c>
      <c r="W30" s="3">
        <v>63</v>
      </c>
      <c r="X30" s="3">
        <v>80</v>
      </c>
    </row>
    <row r="31" spans="1:24" x14ac:dyDescent="0.25">
      <c r="A31" s="1" t="s">
        <v>67</v>
      </c>
      <c r="B31" s="1" t="s">
        <v>24</v>
      </c>
      <c r="C31" s="8">
        <f t="shared" si="0"/>
        <v>7.8499999999999993E-3</v>
      </c>
      <c r="D31" s="12">
        <f t="shared" si="1"/>
        <v>7.9999999999999996E-6</v>
      </c>
      <c r="E31" s="2">
        <f t="shared" si="2"/>
        <v>2039432.426</v>
      </c>
      <c r="F31" s="2">
        <v>0.3</v>
      </c>
      <c r="G31" s="2">
        <v>1.2E-5</v>
      </c>
      <c r="H31" s="2">
        <f t="shared" si="5"/>
        <v>784397.08692307689</v>
      </c>
      <c r="I31" s="17" t="s">
        <v>62</v>
      </c>
      <c r="J31" s="1">
        <f t="shared" si="6"/>
        <v>8</v>
      </c>
      <c r="K31" s="1">
        <f t="shared" si="7"/>
        <v>10</v>
      </c>
      <c r="L31" s="2">
        <f t="shared" si="3"/>
        <v>4078.8649999999998</v>
      </c>
      <c r="M31" s="2">
        <f t="shared" si="4"/>
        <v>5506.4679999999998</v>
      </c>
      <c r="N31" s="2">
        <f t="shared" si="8"/>
        <v>5098.5812499999993</v>
      </c>
      <c r="O31" s="2">
        <f t="shared" si="9"/>
        <v>6883.085</v>
      </c>
      <c r="U31" s="3">
        <v>400</v>
      </c>
      <c r="V31" s="3">
        <v>540</v>
      </c>
      <c r="W31" s="3">
        <v>80</v>
      </c>
      <c r="X31" s="3">
        <v>100</v>
      </c>
    </row>
  </sheetData>
  <mergeCells count="16">
    <mergeCell ref="E2:E3"/>
    <mergeCell ref="N2:N3"/>
    <mergeCell ref="A2:A3"/>
    <mergeCell ref="B2:B3"/>
    <mergeCell ref="C2:C3"/>
    <mergeCell ref="D2:D3"/>
    <mergeCell ref="F2:F3"/>
    <mergeCell ref="G2:G3"/>
    <mergeCell ref="Q7:R10"/>
    <mergeCell ref="O2:O3"/>
    <mergeCell ref="J1:J3"/>
    <mergeCell ref="K1:K3"/>
    <mergeCell ref="H2:H3"/>
    <mergeCell ref="I2:I3"/>
    <mergeCell ref="L2:L3"/>
    <mergeCell ref="M2:M3"/>
  </mergeCells>
  <phoneticPr fontId="2" type="noConversion"/>
  <dataValidations count="2">
    <dataValidation type="list" allowBlank="1" showInputMessage="1" showErrorMessage="1" sqref="R2" xr:uid="{9F694E60-53EB-4343-8E96-123C6CE9D092}">
      <formula1>$U$2:$U$3</formula1>
    </dataValidation>
    <dataValidation type="list" allowBlank="1" showInputMessage="1" showErrorMessage="1" sqref="R5" xr:uid="{BBF99D5F-8D00-4736-9E45-C3B47D99DD6D}">
      <formula1>$AA$8:$AA$10</formula1>
    </dataValidation>
  </dataValidations>
  <pageMargins left="0.7" right="0.7" top="0.75" bottom="0.75" header="0.3" footer="0.3"/>
  <pageSetup paperSize="9" orientation="portrait" copies="0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concrete</vt:lpstr>
      <vt:lpstr>Rebars</vt:lpstr>
      <vt:lpstr>Steel</vt:lpstr>
      <vt:lpstr>Rebars!g</vt:lpstr>
      <vt:lpstr>Steel!g</vt:lpstr>
      <vt:lpstr>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Hashemi</dc:creator>
  <cp:lastModifiedBy>Ali Hashemi</cp:lastModifiedBy>
  <dcterms:created xsi:type="dcterms:W3CDTF">2024-07-13T15:19:41Z</dcterms:created>
  <dcterms:modified xsi:type="dcterms:W3CDTF">2024-07-20T05:32:03Z</dcterms:modified>
</cp:coreProperties>
</file>